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ANA CRISTINA\CALIDAD DEL AGUA. rst\LIMITE TERRESTRE. rst\Monitoreo Rio Tijuana y Cañones 2019\RESULTADOS\"/>
    </mc:Choice>
  </mc:AlternateContent>
  <xr:revisionPtr revIDLastSave="0" documentId="13_ncr:1_{D52F6618-B4F0-464D-AB04-747AC1E27E82}" xr6:coauthVersionLast="36" xr6:coauthVersionMax="36" xr10:uidLastSave="{00000000-0000-0000-0000-000000000000}"/>
  <bookViews>
    <workbookView xWindow="0" yWindow="465" windowWidth="28800" windowHeight="17535" activeTab="3" xr2:uid="{00000000-000D-0000-FFFF-FFFF00000000}"/>
  </bookViews>
  <sheets>
    <sheet name="Río-Agua" sheetId="9" r:id="rId1"/>
    <sheet name="Cañones-Agua" sheetId="1" r:id="rId2"/>
    <sheet name="Cañones-Sedimento" sheetId="11" r:id="rId3"/>
    <sheet name="Mapa" sheetId="12" r:id="rId4"/>
  </sheets>
  <definedNames>
    <definedName name="_xlnm._FilterDatabase" localSheetId="1" hidden="1">'Cañones-Agua'!$A$2:$A$117</definedName>
    <definedName name="_xlnm._FilterDatabase" localSheetId="2" hidden="1">'Cañones-Sedimento'!$A$1:$Z$208</definedName>
    <definedName name="_xlnm._FilterDatabase" localSheetId="0" hidden="1">'Río-Agua'!$A$1:$AI$49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F58" i="1" l="1"/>
  <c r="AG57" i="1"/>
  <c r="AF57" i="1"/>
  <c r="AG56" i="1"/>
  <c r="AF56" i="1"/>
  <c r="AG54" i="1"/>
  <c r="AF54" i="1"/>
  <c r="AG53" i="1"/>
  <c r="AF53" i="1"/>
  <c r="AG51" i="1"/>
  <c r="AF51" i="1"/>
  <c r="AG50" i="1"/>
  <c r="AF50" i="1"/>
  <c r="AG48" i="1"/>
  <c r="AF48" i="1"/>
  <c r="AG46" i="1"/>
  <c r="AF46" i="1"/>
  <c r="AG43" i="1"/>
  <c r="AF43" i="1"/>
  <c r="AB64" i="1"/>
  <c r="AA64" i="1"/>
  <c r="AA60" i="1"/>
  <c r="AA59" i="1"/>
  <c r="AB58" i="1"/>
  <c r="AA58" i="1"/>
  <c r="AA56" i="1"/>
  <c r="AB56" i="1"/>
  <c r="AB54" i="1"/>
  <c r="AB53" i="1"/>
  <c r="AA53" i="1"/>
  <c r="AB51" i="1"/>
  <c r="AA51" i="1"/>
  <c r="AB50" i="1"/>
  <c r="AA50" i="1"/>
  <c r="AB48" i="1"/>
  <c r="AA48" i="1"/>
  <c r="AB46" i="1"/>
  <c r="AA46" i="1"/>
  <c r="AB43" i="1"/>
  <c r="AA43" i="1"/>
  <c r="X64" i="1"/>
  <c r="Y64" i="1"/>
  <c r="Z64" i="1"/>
  <c r="Z60" i="1"/>
  <c r="X60" i="1"/>
  <c r="X59" i="1"/>
  <c r="Z58" i="1"/>
  <c r="Y58" i="1"/>
  <c r="X58" i="1"/>
  <c r="X52" i="1"/>
  <c r="Z56" i="1"/>
  <c r="Y56" i="1"/>
  <c r="X56" i="1"/>
  <c r="Z53" i="1"/>
  <c r="X53" i="1"/>
  <c r="Y53" i="1"/>
  <c r="Z51" i="1"/>
  <c r="Y51" i="1"/>
  <c r="X51" i="1"/>
  <c r="Z50" i="1"/>
  <c r="X50" i="1"/>
  <c r="Z48" i="1"/>
  <c r="Y48" i="1"/>
  <c r="X48" i="1"/>
  <c r="Z46" i="1"/>
  <c r="Y46" i="1"/>
  <c r="X46" i="1"/>
  <c r="Z43" i="1"/>
  <c r="Y43" i="1"/>
  <c r="X43" i="1"/>
  <c r="T64" i="1"/>
  <c r="S64" i="1"/>
  <c r="R64" i="1"/>
  <c r="S60" i="1"/>
  <c r="T60" i="1"/>
  <c r="R60" i="1"/>
  <c r="T59" i="1"/>
  <c r="S59" i="1"/>
  <c r="R59" i="1"/>
  <c r="T58" i="1"/>
  <c r="S58" i="1"/>
  <c r="R58" i="1"/>
  <c r="T56" i="1"/>
  <c r="S56" i="1"/>
  <c r="R56" i="1"/>
  <c r="T54" i="1"/>
  <c r="R53" i="1"/>
  <c r="S53" i="1"/>
  <c r="T53" i="1"/>
  <c r="S54" i="1"/>
  <c r="R54" i="1"/>
  <c r="R52" i="1"/>
  <c r="T51" i="1"/>
  <c r="S51" i="1"/>
  <c r="R51" i="1" l="1"/>
  <c r="T50" i="1"/>
  <c r="S50" i="1"/>
  <c r="R50" i="1"/>
  <c r="T49" i="1"/>
  <c r="T48" i="1"/>
  <c r="S48" i="1"/>
  <c r="R48" i="1"/>
  <c r="T46" i="1"/>
  <c r="S46" i="1"/>
  <c r="R46" i="1"/>
  <c r="T43" i="1"/>
  <c r="S43" i="1"/>
  <c r="R43" i="1"/>
  <c r="N64" i="1"/>
  <c r="M64" i="1"/>
  <c r="L64" i="1"/>
  <c r="M60" i="1"/>
  <c r="L60" i="1"/>
  <c r="L59" i="1"/>
  <c r="N59" i="1"/>
  <c r="N58" i="1"/>
  <c r="M58" i="1"/>
  <c r="L58" i="1"/>
  <c r="M57" i="1"/>
  <c r="N56" i="1"/>
  <c r="M56" i="1"/>
  <c r="L56" i="1"/>
  <c r="M53" i="1"/>
  <c r="N51" i="1"/>
  <c r="M51" i="1"/>
  <c r="L51" i="1"/>
  <c r="N50" i="1"/>
  <c r="M50" i="1"/>
  <c r="L50" i="1"/>
  <c r="N48" i="1"/>
  <c r="M48" i="1"/>
  <c r="L48" i="1"/>
  <c r="N46" i="1"/>
  <c r="M46" i="1"/>
  <c r="L46" i="1"/>
  <c r="N43" i="1"/>
  <c r="M43" i="1"/>
  <c r="L43" i="1"/>
  <c r="AL27" i="1"/>
  <c r="AM27" i="1"/>
  <c r="AK27" i="1"/>
  <c r="AG27" i="1"/>
  <c r="AF27" i="1"/>
  <c r="Y27" i="1"/>
  <c r="Z27" i="1"/>
  <c r="AA27" i="1"/>
  <c r="AB27" i="1"/>
  <c r="X27" i="1"/>
  <c r="S27" i="1"/>
  <c r="T27" i="1"/>
  <c r="R27" i="1"/>
  <c r="N27" i="1"/>
  <c r="M27" i="1"/>
  <c r="L27" i="1"/>
</calcChain>
</file>

<file path=xl/sharedStrings.xml><?xml version="1.0" encoding="utf-8"?>
<sst xmlns="http://schemas.openxmlformats.org/spreadsheetml/2006/main" count="6894" uniqueCount="658">
  <si>
    <t>Aluminum</t>
  </si>
  <si>
    <t>Arsenic</t>
  </si>
  <si>
    <t>Barium</t>
  </si>
  <si>
    <t>Beryllium</t>
  </si>
  <si>
    <t>Cadmium</t>
  </si>
  <si>
    <t>Copper</t>
  </si>
  <si>
    <t>Lead</t>
  </si>
  <si>
    <t>Manganese</t>
  </si>
  <si>
    <t>Nickel</t>
  </si>
  <si>
    <t>Selenium</t>
  </si>
  <si>
    <t>Silver</t>
  </si>
  <si>
    <t>Zinc</t>
  </si>
  <si>
    <t>Mercury</t>
  </si>
  <si>
    <t>Volatile Suspended Solids (VSS)</t>
  </si>
  <si>
    <t>Carbonaceous Biochemical Oxygen Demand (5-Day)  CBOD</t>
  </si>
  <si>
    <t>Chemical Oxygen Demand (COD)</t>
  </si>
  <si>
    <t>E. coli</t>
  </si>
  <si>
    <t>Enterococcus</t>
  </si>
  <si>
    <t>Cholera</t>
  </si>
  <si>
    <t>ug/L</t>
  </si>
  <si>
    <t>mg/L</t>
  </si>
  <si>
    <t>ND</t>
  </si>
  <si>
    <t>2,4,6-Trichlorophenol</t>
  </si>
  <si>
    <t>4,4-DDD</t>
  </si>
  <si>
    <t>4,4-DDE</t>
  </si>
  <si>
    <t>1,2-Dibromo-3-chloropropane</t>
  </si>
  <si>
    <t>4,4-DDT</t>
  </si>
  <si>
    <t>Aldrin</t>
  </si>
  <si>
    <t>Boron</t>
  </si>
  <si>
    <t>Carbofuran</t>
  </si>
  <si>
    <t>Dieldrin</t>
  </si>
  <si>
    <t>Endrin</t>
  </si>
  <si>
    <t>Endrin aldehyde</t>
  </si>
  <si>
    <t>Heptachlor</t>
  </si>
  <si>
    <t>Hexachlorocyclohexane alpha {BHC-alpha}</t>
  </si>
  <si>
    <t>Hexachlorocyclohexane beta {BHC-beta}</t>
  </si>
  <si>
    <t>Methoxychlor</t>
  </si>
  <si>
    <t>Styrene</t>
  </si>
  <si>
    <t>Toxaphene</t>
  </si>
  <si>
    <t>Acenaphthene</t>
  </si>
  <si>
    <t>Acenaphthylene</t>
  </si>
  <si>
    <t>Anthracene</t>
  </si>
  <si>
    <t>Benzidine</t>
  </si>
  <si>
    <t>Chrysene</t>
  </si>
  <si>
    <t>Di-n-butyl phthalate</t>
  </si>
  <si>
    <t>Di-n-octyl phthalate</t>
  </si>
  <si>
    <t>2,4-Dichlorophenol</t>
  </si>
  <si>
    <t>Diethyl phthalate</t>
  </si>
  <si>
    <t>Dimethyl phthalate</t>
  </si>
  <si>
    <t>2,4-Dimethylphenol</t>
  </si>
  <si>
    <t>2,4-Dinitrophenol</t>
  </si>
  <si>
    <t>2,4-Dinitrotoluene</t>
  </si>
  <si>
    <t>1,2-Diphenylhydrazine</t>
  </si>
  <si>
    <t>Fluoranthene</t>
  </si>
  <si>
    <t>Fluorene</t>
  </si>
  <si>
    <t>Hexachlorocyclopentadiene</t>
  </si>
  <si>
    <t>Hexachlorobutadiene</t>
  </si>
  <si>
    <t>Hexachloroethane</t>
  </si>
  <si>
    <t>Isophorone</t>
  </si>
  <si>
    <t>Naphthalene</t>
  </si>
  <si>
    <t>2-Nitrophenol</t>
  </si>
  <si>
    <t>4-Nitrophenol</t>
  </si>
  <si>
    <t>Nitrobenzene</t>
  </si>
  <si>
    <t>Pentachlorophenol</t>
  </si>
  <si>
    <t>Phenol</t>
  </si>
  <si>
    <t>Pyrene</t>
  </si>
  <si>
    <t>Ethylbenzene</t>
  </si>
  <si>
    <t>Hexachlorobenzene</t>
  </si>
  <si>
    <t>1,2,4-Trichlorobenzene</t>
  </si>
  <si>
    <t>1,1,1-Trichloroethane</t>
  </si>
  <si>
    <t>1,1,2-Trichloroethane</t>
  </si>
  <si>
    <t>1,1-Dichloroethylene</t>
  </si>
  <si>
    <t>1,2-Dichloroethane</t>
  </si>
  <si>
    <t>1,2-Dichloropropane</t>
  </si>
  <si>
    <t>Acrolein</t>
  </si>
  <si>
    <t>Acrylonitrile</t>
  </si>
  <si>
    <t>Benzene</t>
  </si>
  <si>
    <t>Bromoform</t>
  </si>
  <si>
    <t>Carbon Tetrachloride</t>
  </si>
  <si>
    <t>Chlorobenzene</t>
  </si>
  <si>
    <t>Chlorodibromomethane</t>
  </si>
  <si>
    <t>Chloroethane</t>
  </si>
  <si>
    <t>Chloroform</t>
  </si>
  <si>
    <t>Chloromethane (methyl chloride)</t>
  </si>
  <si>
    <t>Tetrachloroethylene</t>
  </si>
  <si>
    <t>Trichloroethylene</t>
  </si>
  <si>
    <t>Vinyl Chloride</t>
  </si>
  <si>
    <t>Endosulfan I</t>
  </si>
  <si>
    <t>Endosulfan II</t>
  </si>
  <si>
    <t>Benzo(a)pyrene</t>
  </si>
  <si>
    <t>Phenanthrene</t>
  </si>
  <si>
    <t>Chlordane</t>
  </si>
  <si>
    <t>Endosulfan Sulfate</t>
  </si>
  <si>
    <t>Methylene Chloride</t>
  </si>
  <si>
    <t>Benzo(b)fluoranthene</t>
  </si>
  <si>
    <t>Volatile 624</t>
  </si>
  <si>
    <t>Hexachlorocyclohexane delta {BHC-delta}</t>
  </si>
  <si>
    <t>1,1-Dichloroethane</t>
  </si>
  <si>
    <t>1,2-Dichlorobenzene</t>
  </si>
  <si>
    <t>1,3-Dichlorobenzene</t>
  </si>
  <si>
    <t>1,4-Dichlorobenzene</t>
  </si>
  <si>
    <t>2-Chloroethyl Vinyl Ether</t>
  </si>
  <si>
    <t>2-Chlorophenol</t>
  </si>
  <si>
    <t>Total Phosphorous as P</t>
  </si>
  <si>
    <t>Total Phosphorous as PO4</t>
  </si>
  <si>
    <t>MPN/100ml</t>
  </si>
  <si>
    <t>EPA 200.8</t>
  </si>
  <si>
    <t>Pathogens</t>
  </si>
  <si>
    <t>Metals</t>
  </si>
  <si>
    <t>Organics</t>
  </si>
  <si>
    <t>Pest</t>
  </si>
  <si>
    <t>BNA</t>
  </si>
  <si>
    <t>SM 4500-P-B-5-E</t>
  </si>
  <si>
    <t>SM 5210-B</t>
  </si>
  <si>
    <t>SM 5220-D</t>
  </si>
  <si>
    <t>SM 9223-B-b</t>
  </si>
  <si>
    <t>1.9 J</t>
  </si>
  <si>
    <t>0.328 J</t>
  </si>
  <si>
    <t>3,3-Dichlorobenzidine</t>
  </si>
  <si>
    <t>0.050 J</t>
  </si>
  <si>
    <t>7.2 J</t>
  </si>
  <si>
    <t>4.0J</t>
  </si>
  <si>
    <t>2.0 J</t>
  </si>
  <si>
    <t>4.3 J</t>
  </si>
  <si>
    <t>&gt;24000</t>
  </si>
  <si>
    <t>20.3 J</t>
  </si>
  <si>
    <t>3.54 J</t>
  </si>
  <si>
    <t>ND (U)</t>
  </si>
  <si>
    <t>Chromium</t>
  </si>
  <si>
    <t xml:space="preserve">TCLP metals </t>
  </si>
  <si>
    <t>TCLP (metals and organics)</t>
  </si>
  <si>
    <t>Cyanide</t>
  </si>
  <si>
    <t>Fecal coliform</t>
  </si>
  <si>
    <t>Salmonella</t>
  </si>
  <si>
    <t>Enteric viruses</t>
  </si>
  <si>
    <t>Endrin Aldehyde</t>
  </si>
  <si>
    <t>Heptachlor Epoxide</t>
  </si>
  <si>
    <t>Hexachlorocyclohexane gamma, {lindane, BHC-gamma)</t>
  </si>
  <si>
    <t>PCB 1016</t>
  </si>
  <si>
    <t>PCB 1221</t>
  </si>
  <si>
    <t>PCB 1232</t>
  </si>
  <si>
    <t>PCB 1242</t>
  </si>
  <si>
    <t>PCB 1248</t>
  </si>
  <si>
    <t>PCB 1254</t>
  </si>
  <si>
    <t>PCB 1260</t>
  </si>
  <si>
    <t>Bis(2-Chloroethyl) Ether</t>
  </si>
  <si>
    <t>2-Chloronaphthalene</t>
  </si>
  <si>
    <t>2,6-Dinitrotoluene</t>
  </si>
  <si>
    <t>4-Chlorophenyl Phenyl Ether</t>
  </si>
  <si>
    <t>4-Bromophenyl Phenyl Ether</t>
  </si>
  <si>
    <t>Bis(2-Chloroisopropyl) Ether</t>
  </si>
  <si>
    <t>Bis(2-Chloroethoxy) Methane</t>
  </si>
  <si>
    <t>Napthalene</t>
  </si>
  <si>
    <t>N-Nitrosodiphenylamine</t>
  </si>
  <si>
    <t>Bis(2-Ethylhexyl) Phthalate</t>
  </si>
  <si>
    <t>Di-N-Butyl Phthalate</t>
  </si>
  <si>
    <t>Di-N-Octyl Phthalate</t>
  </si>
  <si>
    <t>Diethyl Phthalate</t>
  </si>
  <si>
    <t>Dimethyl Phthalate</t>
  </si>
  <si>
    <t>Indeno(1,2,3-CD)Pyrene</t>
  </si>
  <si>
    <t>VOCs</t>
  </si>
  <si>
    <t>1,1,2,2-Tetrachloroethane</t>
  </si>
  <si>
    <t>1,2-Dichloropropene</t>
  </si>
  <si>
    <t xml:space="preserve">Methyl Chloride </t>
  </si>
  <si>
    <t>Bromodichloromethane</t>
  </si>
  <si>
    <t>Toluene</t>
  </si>
  <si>
    <t>2,3,7,8-TCCD(dioxin)</t>
  </si>
  <si>
    <t>Base/Neutral Extractable</t>
  </si>
  <si>
    <t>mg/Kg</t>
  </si>
  <si>
    <t>0.41 J</t>
  </si>
  <si>
    <t>2.59 J</t>
  </si>
  <si>
    <t>EPA 7471A</t>
  </si>
  <si>
    <t>EPA 8081A</t>
  </si>
  <si>
    <t>EPA 6010B</t>
  </si>
  <si>
    <t>ug/Kg</t>
  </si>
  <si>
    <t>Alpha-Endosulfan (Endosulfan I)</t>
  </si>
  <si>
    <t>Beta-Endosulfan (Endosulfan II)</t>
  </si>
  <si>
    <t>EPA 8082</t>
  </si>
  <si>
    <t>EPA 8260B</t>
  </si>
  <si>
    <t>Dibromochloromethane (Chlorodibromomethane)</t>
  </si>
  <si>
    <t>4.9 J</t>
  </si>
  <si>
    <t>EPA 8270C</t>
  </si>
  <si>
    <t>2400 J (B1)</t>
  </si>
  <si>
    <t>Dibenz(a,h) anthracene</t>
  </si>
  <si>
    <t>EPA 9012A</t>
  </si>
  <si>
    <t>0.0668 J</t>
  </si>
  <si>
    <t>Percent solids (Total Solids)</t>
  </si>
  <si>
    <t>SM 2540-G</t>
  </si>
  <si>
    <t>%</t>
  </si>
  <si>
    <t>Ammonium-N (as NH4)</t>
  </si>
  <si>
    <t>SM 4500-NH3-G</t>
  </si>
  <si>
    <t>SM 9221-E</t>
  </si>
  <si>
    <t>MPN/g</t>
  </si>
  <si>
    <t>SM 9230-B</t>
  </si>
  <si>
    <t>0.35 J</t>
  </si>
  <si>
    <t>1.1 J</t>
  </si>
  <si>
    <t>0.50 J</t>
  </si>
  <si>
    <t>0.65 J</t>
  </si>
  <si>
    <t>0.1097 J</t>
  </si>
  <si>
    <t>&gt;26000</t>
  </si>
  <si>
    <t>0.60 J</t>
  </si>
  <si>
    <t>1.37 J</t>
  </si>
  <si>
    <t>3.9 J</t>
  </si>
  <si>
    <t>0.29 J</t>
  </si>
  <si>
    <t>0.085 J</t>
  </si>
  <si>
    <t>&gt;20000</t>
  </si>
  <si>
    <t>2.26 J</t>
  </si>
  <si>
    <t>0.436 J</t>
  </si>
  <si>
    <t>EPA 1682</t>
  </si>
  <si>
    <t>MPN/4 g TS</t>
  </si>
  <si>
    <t>&gt;12.9</t>
  </si>
  <si>
    <t>ASTM D 4994-89</t>
  </si>
  <si>
    <t>pfu/4 g TS</t>
  </si>
  <si>
    <t>&lt;1</t>
  </si>
  <si>
    <t>NS</t>
  </si>
  <si>
    <t>1.64 J</t>
  </si>
  <si>
    <t>0.11 J</t>
  </si>
  <si>
    <t>1.6 J</t>
  </si>
  <si>
    <t>1.33 J</t>
  </si>
  <si>
    <t>0.62 J</t>
  </si>
  <si>
    <t>&gt;22000</t>
  </si>
  <si>
    <t>3,4-Benzofluoranthene [benzo(b)fluoranthene]</t>
  </si>
  <si>
    <t>Endrin Ketone</t>
  </si>
  <si>
    <t>PCB 1262</t>
  </si>
  <si>
    <t>PCB 1268</t>
  </si>
  <si>
    <t>1,1,1,2-Tetrachloroethane</t>
  </si>
  <si>
    <t>1,1-Dichloropropene</t>
  </si>
  <si>
    <t>1,2,3-Trichloobenzene</t>
  </si>
  <si>
    <t>1,2,3-Trichloropropane</t>
  </si>
  <si>
    <t>1,2,4-Trimethylbenzene</t>
  </si>
  <si>
    <t>1,2-Dibromoethane</t>
  </si>
  <si>
    <t>1,3,5-Trimethylbenzene</t>
  </si>
  <si>
    <t>1,3-Dichloropropane</t>
  </si>
  <si>
    <t>2-Butanone (MEK)</t>
  </si>
  <si>
    <t>2-Chlorotoluene</t>
  </si>
  <si>
    <t>4-Chlorotoluene</t>
  </si>
  <si>
    <t>4Isopropyltoluene</t>
  </si>
  <si>
    <t>4-Methyl-2-pentanone (MIBK)</t>
  </si>
  <si>
    <t>Acetone</t>
  </si>
  <si>
    <t>Allyl Chloride</t>
  </si>
  <si>
    <t>Bromobenzene</t>
  </si>
  <si>
    <t>Bromochloromethane</t>
  </si>
  <si>
    <t>Chloromethane</t>
  </si>
  <si>
    <t>cis-1,2-Dichloroethene</t>
  </si>
  <si>
    <t>cis-1,3-dichloropropene</t>
  </si>
  <si>
    <t>cis-1,4-dichloro-2-butene</t>
  </si>
  <si>
    <t>Dibromomethane</t>
  </si>
  <si>
    <t>Dichlorodifluoromethane</t>
  </si>
  <si>
    <t>Di-isopropyl ether (DIPE)</t>
  </si>
  <si>
    <t>Ethyl-tertbutylether (ETBE)</t>
  </si>
  <si>
    <t>Isopropylbenzene</t>
  </si>
  <si>
    <t>m and p-Xylene</t>
  </si>
  <si>
    <t>Methyl-t-butyl Ether (MTBE)</t>
  </si>
  <si>
    <t>N-butylbenzene</t>
  </si>
  <si>
    <t>N-propylbenzene</t>
  </si>
  <si>
    <t>0-Xylene</t>
  </si>
  <si>
    <t>Sec-butylbenzene</t>
  </si>
  <si>
    <t>t-Butyl alcohol (TBA)</t>
  </si>
  <si>
    <t>Tert-amylmethylether (TAME)</t>
  </si>
  <si>
    <t>Tert-butylbenzene</t>
  </si>
  <si>
    <t>trans-1,2-dichloroethylene</t>
  </si>
  <si>
    <t>trans-1,3-dichloropropene</t>
  </si>
  <si>
    <t>trans-1,4-dichloro-2-butene</t>
  </si>
  <si>
    <t>Trichlorofluoromethane</t>
  </si>
  <si>
    <t>Xylenes (total)</t>
  </si>
  <si>
    <t>Not Listed in Table 4</t>
  </si>
  <si>
    <t>1-Methylnaphthalene</t>
  </si>
  <si>
    <t>2,4,5-Trichlorophenol [2,4,5-TP (Silvex)]</t>
  </si>
  <si>
    <t>2-Methyl-4,6-dinitrophenol</t>
  </si>
  <si>
    <t>2-Methylnaphthalene</t>
  </si>
  <si>
    <t>2-Methylphenol (o-Cresol)</t>
  </si>
  <si>
    <t>2-Nitroaniline</t>
  </si>
  <si>
    <t>3 and 4-Methylphenol (m and p-Cresol)</t>
  </si>
  <si>
    <t>3-Nitroaniline</t>
  </si>
  <si>
    <t>4-Chloro-3-methylphenol</t>
  </si>
  <si>
    <t>4-Chloroaniline</t>
  </si>
  <si>
    <t>4-Nitroaniline</t>
  </si>
  <si>
    <t>Aniline</t>
  </si>
  <si>
    <t>Benzo(a)anthracene</t>
  </si>
  <si>
    <t>Benzo(a)Pyrene</t>
  </si>
  <si>
    <t>Benzo(ghi)perylene</t>
  </si>
  <si>
    <t>N-Butyl Benzyl Phthalate (Butlbenzyl Phthalate)</t>
  </si>
  <si>
    <t>Carbazole</t>
  </si>
  <si>
    <t>Dibenzofuran</t>
  </si>
  <si>
    <t>N-Nitrosodimethylamine (NDMA)</t>
  </si>
  <si>
    <t>N-nitrosodi-N-Propylamine (NDPA)</t>
  </si>
  <si>
    <t>Pyridine</t>
  </si>
  <si>
    <t>Total Cresol</t>
  </si>
  <si>
    <t>Benzo(k)fluoranthene (11,12-Benzofluoranthene)</t>
  </si>
  <si>
    <t>Bromomethane (Methyl Bromide)</t>
  </si>
  <si>
    <t>3.5 J</t>
  </si>
  <si>
    <t>0.37 J</t>
  </si>
  <si>
    <t>1.55 J</t>
  </si>
  <si>
    <t>2.10 J</t>
  </si>
  <si>
    <t>1.7 J</t>
  </si>
  <si>
    <t>5.2 J</t>
  </si>
  <si>
    <t>&gt;21000</t>
  </si>
  <si>
    <t>2.31 J</t>
  </si>
  <si>
    <t>1700 J</t>
  </si>
  <si>
    <t>0.241 J</t>
  </si>
  <si>
    <t>0.97 J</t>
  </si>
  <si>
    <t>13 J</t>
  </si>
  <si>
    <t>2.5 J</t>
  </si>
  <si>
    <t>7.8 J</t>
  </si>
  <si>
    <t>6.7 J</t>
  </si>
  <si>
    <t>4.4 J</t>
  </si>
  <si>
    <t>0.57 J</t>
  </si>
  <si>
    <t>Ammonia (as Nitrogen)</t>
  </si>
  <si>
    <t>Xylene (total)</t>
  </si>
  <si>
    <t>Benzo(g,h,i)perylene</t>
  </si>
  <si>
    <t>Benzoic acid</t>
  </si>
  <si>
    <t>0.881 J</t>
  </si>
  <si>
    <t>0.060 J</t>
  </si>
  <si>
    <t>2.1 J</t>
  </si>
  <si>
    <t>2,4-D (2,4-Dichlorophenoxyacetic acid)</t>
  </si>
  <si>
    <t>Bis(2-ethylhexyl) phthalate [Di(2-ethylhexyl) phthalate]</t>
  </si>
  <si>
    <t>Bis(2-chloroethyl) ether</t>
  </si>
  <si>
    <t>Indeno (1,2,3-cd) Pyrene</t>
  </si>
  <si>
    <t>Total Solids</t>
  </si>
  <si>
    <t>Total Suspended Solids (TSS)</t>
  </si>
  <si>
    <t>Total Dissolved Solids (TDS)</t>
  </si>
  <si>
    <t>pH</t>
  </si>
  <si>
    <t>Dissolved Oxygen</t>
  </si>
  <si>
    <t>Biochemical Oxygen Demand (5-day) BOD5</t>
  </si>
  <si>
    <t>Total Organic Carbon(TOC)</t>
  </si>
  <si>
    <t>Total Nitrogen</t>
  </si>
  <si>
    <t>Total Kjeldahl Nitrogen</t>
  </si>
  <si>
    <t>Ortho-Phosphorous</t>
  </si>
  <si>
    <t>Total Hardness as CaCO3</t>
  </si>
  <si>
    <t>Chlorine, Total Residual</t>
  </si>
  <si>
    <t>Fluoride</t>
  </si>
  <si>
    <t>Fluorine</t>
  </si>
  <si>
    <t>Calculation</t>
  </si>
  <si>
    <t>Surfactants (MBAS)</t>
  </si>
  <si>
    <t>Sodium</t>
  </si>
  <si>
    <t>Potassium</t>
  </si>
  <si>
    <t>Calcium</t>
  </si>
  <si>
    <t>Magnesium</t>
  </si>
  <si>
    <t>Chloride</t>
  </si>
  <si>
    <t>Sulfate</t>
  </si>
  <si>
    <t>Conventional</t>
  </si>
  <si>
    <t>Antimony</t>
  </si>
  <si>
    <t>Chromium (Total)</t>
  </si>
  <si>
    <t>Iron</t>
  </si>
  <si>
    <t>Thallium</t>
  </si>
  <si>
    <t>Molybdenum</t>
  </si>
  <si>
    <t>Organic-N</t>
  </si>
  <si>
    <t>Nitrate-N</t>
  </si>
  <si>
    <t>Helminth-ova</t>
  </si>
  <si>
    <t>Presumptive (+)</t>
  </si>
  <si>
    <t>NA</t>
  </si>
  <si>
    <t>MPN/L</t>
  </si>
  <si>
    <t>Norovirus GIA</t>
  </si>
  <si>
    <t>Norovirus GIB</t>
  </si>
  <si>
    <t>Norovirus GII</t>
  </si>
  <si>
    <t>Enteric Virus (Enterovirus)</t>
  </si>
  <si>
    <t>BioVir BT/FDA BAM</t>
  </si>
  <si>
    <t>Absent</t>
  </si>
  <si>
    <t>Stewart</t>
  </si>
  <si>
    <t>0.094 J</t>
  </si>
  <si>
    <t>0.152 J</t>
  </si>
  <si>
    <t>Total Trihalomethanes (THM's)</t>
  </si>
  <si>
    <t>Bicarbonate (HCO3)</t>
  </si>
  <si>
    <t>Total Organic Carbon (TOC)</t>
  </si>
  <si>
    <t>Carbonate (CO3)</t>
  </si>
  <si>
    <t>Hydroxide (OH)</t>
  </si>
  <si>
    <t>Alkalinity (Total as CaCO3)</t>
  </si>
  <si>
    <t>Electrical Conductivity (Specific)</t>
  </si>
  <si>
    <t>Percent Solids (% Solids)</t>
  </si>
  <si>
    <t>EPA 300.0</t>
  </si>
  <si>
    <t>SM 2320-B</t>
  </si>
  <si>
    <t>SM 2340-B</t>
  </si>
  <si>
    <t>SM 2510-B</t>
  </si>
  <si>
    <t>SM 2540-B</t>
  </si>
  <si>
    <t>SM 2540-C</t>
  </si>
  <si>
    <t>mg/m3</t>
  </si>
  <si>
    <t>SM 4500-Cl</t>
  </si>
  <si>
    <t>SM 4500-F-C</t>
  </si>
  <si>
    <t>pH Units</t>
  </si>
  <si>
    <t>Temperature at Time of pH Measurement</t>
  </si>
  <si>
    <t>℃</t>
  </si>
  <si>
    <t>SM 4500-P-E</t>
  </si>
  <si>
    <t>Sulfide, Total</t>
  </si>
  <si>
    <t>SM 4500-S-D</t>
  </si>
  <si>
    <t>SM 5310B</t>
  </si>
  <si>
    <t>SM 5540-C</t>
  </si>
  <si>
    <t>Total Coliform</t>
  </si>
  <si>
    <t>Oil and Grease, Total</t>
  </si>
  <si>
    <t>EPA 1664A</t>
  </si>
  <si>
    <t>&gt;240000</t>
  </si>
  <si>
    <t>0.04 J</t>
  </si>
  <si>
    <t>Nitrite, as Nitrogen</t>
  </si>
  <si>
    <t>Nitrate, as Nitrogen</t>
  </si>
  <si>
    <t>Cyanide (WAD)</t>
  </si>
  <si>
    <t>Cyanide, Amenable to Chlorination</t>
  </si>
  <si>
    <t>E. Coli</t>
  </si>
  <si>
    <t>Smugglers 1</t>
  </si>
  <si>
    <t>Smugglers 2</t>
  </si>
  <si>
    <t>CDS</t>
  </si>
  <si>
    <t>Silva</t>
  </si>
  <si>
    <t>Yogurt 1</t>
  </si>
  <si>
    <t>Goat 1</t>
  </si>
  <si>
    <t>Goat 2</t>
  </si>
  <si>
    <t>0.078 J</t>
  </si>
  <si>
    <t>0.08 J</t>
  </si>
  <si>
    <t>0.077 J</t>
  </si>
  <si>
    <t>0.13 J</t>
  </si>
  <si>
    <t>0.17 J</t>
  </si>
  <si>
    <t>0.24 J</t>
  </si>
  <si>
    <t>0.999 J</t>
  </si>
  <si>
    <t>0.030 J</t>
  </si>
  <si>
    <t>0.075 J</t>
  </si>
  <si>
    <t>1.26 J</t>
  </si>
  <si>
    <t>0.036 J</t>
  </si>
  <si>
    <t>0.018 J</t>
  </si>
  <si>
    <t>Chloroform (a common THM)</t>
  </si>
  <si>
    <t>Chlorophyll a</t>
  </si>
  <si>
    <t>Chlorophyll b</t>
  </si>
  <si>
    <t>Chlorophyll c</t>
  </si>
  <si>
    <t>0.066 J</t>
  </si>
  <si>
    <t>0.098 J</t>
  </si>
  <si>
    <t>Nitrates, as Nitrogen</t>
  </si>
  <si>
    <t>Nitrites, as Nitrogen</t>
  </si>
  <si>
    <t>ALCH 5025</t>
  </si>
  <si>
    <t>EPA 351.2</t>
  </si>
  <si>
    <t>SM 10200-H</t>
  </si>
  <si>
    <t>SM2540-E</t>
  </si>
  <si>
    <t>SM 4500-H+B</t>
  </si>
  <si>
    <t>SM4500-NH3-G</t>
  </si>
  <si>
    <t>4500-O-G</t>
  </si>
  <si>
    <t>SM 9260 H</t>
  </si>
  <si>
    <t>umhos/cm</t>
  </si>
  <si>
    <t>pH units</t>
  </si>
  <si>
    <t>2.8 J</t>
  </si>
  <si>
    <t>0.03 J</t>
  </si>
  <si>
    <t>0.07 J</t>
  </si>
  <si>
    <t>Orthophosphate as P</t>
  </si>
  <si>
    <t>7.06 J</t>
  </si>
  <si>
    <t>6.44 J</t>
  </si>
  <si>
    <t>1.83 J</t>
  </si>
  <si>
    <t>7.68 J</t>
  </si>
  <si>
    <t>1.40 J</t>
  </si>
  <si>
    <t>0.497 J</t>
  </si>
  <si>
    <t>0.280 J</t>
  </si>
  <si>
    <t>0.443 J</t>
  </si>
  <si>
    <t>0.104 J</t>
  </si>
  <si>
    <t>8.86 J</t>
  </si>
  <si>
    <t>Hexavalent Chromium</t>
  </si>
  <si>
    <t>2.9 J</t>
  </si>
  <si>
    <t>Typical TJ Wastewater</t>
  </si>
  <si>
    <t xml:space="preserve">Flame retardent, lead-acid batteries, TV screen </t>
  </si>
  <si>
    <t>Metal alloyes</t>
  </si>
  <si>
    <t>electroplating, TVs, batteries</t>
  </si>
  <si>
    <t>200 ppb/day</t>
  </si>
  <si>
    <t>0.1 ppm/day</t>
  </si>
  <si>
    <t>0.1 mg/m3</t>
  </si>
  <si>
    <t>found in the pesticide Lindane</t>
  </si>
  <si>
    <t>10 ppm/day</t>
  </si>
  <si>
    <t>50 ppb/day</t>
  </si>
  <si>
    <t>5 ppb/day</t>
  </si>
  <si>
    <t>300 ppm/day</t>
  </si>
  <si>
    <t>5  ppm/day</t>
  </si>
  <si>
    <t>10 ppm</t>
  </si>
  <si>
    <t>pesticides</t>
  </si>
  <si>
    <t>herbicides</t>
  </si>
  <si>
    <t>20 mg/kg</t>
  </si>
  <si>
    <t>textiles</t>
  </si>
  <si>
    <t>cigarettes</t>
  </si>
  <si>
    <t>72 mg/kg</t>
  </si>
  <si>
    <t>plastics</t>
  </si>
  <si>
    <t>insect repellant</t>
  </si>
  <si>
    <t>PVC</t>
  </si>
  <si>
    <t>fumigant</t>
  </si>
  <si>
    <t>industrial catalyst</t>
  </si>
  <si>
    <t>flame retardent</t>
  </si>
  <si>
    <t>teflon, solvents</t>
  </si>
  <si>
    <t>chlorination by product</t>
  </si>
  <si>
    <t>Cal/OSHA, NIOSH, etc. STD</t>
  </si>
  <si>
    <t>steel</t>
  </si>
  <si>
    <t>nickel plating, paint, batteries</t>
  </si>
  <si>
    <t>semiconductors</t>
  </si>
  <si>
    <t>PAH</t>
  </si>
  <si>
    <t>dyes</t>
  </si>
  <si>
    <t>solvents, plastics</t>
  </si>
  <si>
    <t>200 ppm</t>
  </si>
  <si>
    <t>disinfectants and</t>
  </si>
  <si>
    <t>deoderizers</t>
  </si>
  <si>
    <t>solvent</t>
  </si>
  <si>
    <t>1000 ppm</t>
  </si>
  <si>
    <t>food preservative</t>
  </si>
  <si>
    <t>cough syrup</t>
  </si>
  <si>
    <t>26000 ppm</t>
  </si>
  <si>
    <t>fuel additive</t>
  </si>
  <si>
    <t>solvent, paint stripper</t>
  </si>
  <si>
    <t>100 ppm</t>
  </si>
  <si>
    <t>refrigerant</t>
  </si>
  <si>
    <t>plastics, polyester</t>
  </si>
  <si>
    <t>Campylobacter</t>
  </si>
  <si>
    <t>poultry</t>
  </si>
  <si>
    <t>seafood</t>
  </si>
  <si>
    <t>animal feces</t>
  </si>
  <si>
    <t>gastroenteritis</t>
  </si>
  <si>
    <t>contaminated food or people</t>
  </si>
  <si>
    <t>natural, pesticides, batteries</t>
  </si>
  <si>
    <t>Metal alloys, food containers</t>
  </si>
  <si>
    <t>natural, medicine, fertilizers, insecticides</t>
  </si>
  <si>
    <t>batteries, electroplating, TVs</t>
  </si>
  <si>
    <t>circuitry</t>
  </si>
  <si>
    <t>rat poison, electroplating</t>
  </si>
  <si>
    <t>plating</t>
  </si>
  <si>
    <t>alloys, fuel additive</t>
  </si>
  <si>
    <t>thermometers, switches, electroplating</t>
  </si>
  <si>
    <t>batteries, electroplating, glass, solar cells</t>
  </si>
  <si>
    <t>pesticide, disinfectant</t>
  </si>
  <si>
    <t>6 to 9</t>
  </si>
  <si>
    <t>(*)</t>
  </si>
  <si>
    <t>Ocean Plan / WQOs</t>
  </si>
  <si>
    <t>104 / 151</t>
  </si>
  <si>
    <t>10000 / 10000</t>
  </si>
  <si>
    <t>NA / 120</t>
  </si>
  <si>
    <t>NA / 0.1</t>
  </si>
  <si>
    <t>NA / 0.5</t>
  </si>
  <si>
    <t>75 / 10</t>
  </si>
  <si>
    <t>NA / 1</t>
  </si>
  <si>
    <t>NA / &gt;5</t>
  </si>
  <si>
    <t>NA / 10</t>
  </si>
  <si>
    <t>NA / 58</t>
  </si>
  <si>
    <t>NA / 50</t>
  </si>
  <si>
    <t>NA / 2100</t>
  </si>
  <si>
    <t>1200 / 6</t>
  </si>
  <si>
    <t>32 / 50</t>
  </si>
  <si>
    <t>4 / 5</t>
  </si>
  <si>
    <t>12 / 100</t>
  </si>
  <si>
    <t>20 / 10</t>
  </si>
  <si>
    <t>60 / 5</t>
  </si>
  <si>
    <t>80 / 500</t>
  </si>
  <si>
    <t>AUSENTE EN 1L</t>
  </si>
  <si>
    <t>&gt;24196</t>
  </si>
  <si>
    <t>&lt;0.2</t>
  </si>
  <si>
    <t>RIO ALAMAR</t>
  </si>
  <si>
    <t>&lt;0,5</t>
  </si>
  <si>
    <t>0,5</t>
  </si>
  <si>
    <t>SATURN BOULEVARD (EUA)</t>
  </si>
  <si>
    <t>PUENTE HOLLISTER STREET (EUA)</t>
  </si>
  <si>
    <t>PUENTE DAIRY MART (EUA)</t>
  </si>
  <si>
    <t>AGUAS ARRIBA DE ALAMAR</t>
  </si>
  <si>
    <t xml:space="preserve"> PB CILA (MEX)</t>
  </si>
  <si>
    <t>PB-CILA (EUA)</t>
  </si>
  <si>
    <t>NORMATIVIDAD</t>
  </si>
  <si>
    <t>NOM-001</t>
  </si>
  <si>
    <t>CE-CAA</t>
  </si>
  <si>
    <t>1000-2000</t>
  </si>
  <si>
    <t>Patogenos</t>
  </si>
  <si>
    <t>Coliformes fecales</t>
  </si>
  <si>
    <t>EUA</t>
  </si>
  <si>
    <t>CE-CCA</t>
  </si>
  <si>
    <t>Colifornes fecales</t>
  </si>
  <si>
    <t>Cañón del Sol</t>
  </si>
  <si>
    <t>Dren Silva</t>
  </si>
  <si>
    <t>NORMATIVIDAD EUA</t>
  </si>
  <si>
    <t>NORMATIVIDAD MEX</t>
  </si>
  <si>
    <t>Los Laureles</t>
  </si>
  <si>
    <t xml:space="preserve">Cañón Goat </t>
  </si>
  <si>
    <t>El Matadero</t>
  </si>
  <si>
    <t xml:space="preserve">Cañón Smugglers </t>
  </si>
  <si>
    <t>MÉXICO</t>
  </si>
  <si>
    <t>Los Sauces</t>
  </si>
  <si>
    <t xml:space="preserve">Cañón Yogurt </t>
  </si>
  <si>
    <t>0.0030 J</t>
  </si>
  <si>
    <t>2.27 J</t>
  </si>
  <si>
    <t>1.72 J</t>
  </si>
  <si>
    <t>0.024 J</t>
  </si>
  <si>
    <t>0.51 J</t>
  </si>
  <si>
    <t>0.67 J</t>
  </si>
  <si>
    <t>111 (BQ3)</t>
  </si>
  <si>
    <t>0.06 J</t>
  </si>
  <si>
    <t>0.415 J</t>
  </si>
  <si>
    <t>0.097 J</t>
  </si>
  <si>
    <t>1.60 J</t>
  </si>
  <si>
    <t>0.0041 J</t>
  </si>
  <si>
    <t>0.0034 J</t>
  </si>
  <si>
    <t>0.0032 J</t>
  </si>
  <si>
    <t>0.0051 J</t>
  </si>
  <si>
    <t>0.4 J</t>
  </si>
  <si>
    <t>2.62 J</t>
  </si>
  <si>
    <t>0.10 J</t>
  </si>
  <si>
    <t>1.96 J</t>
  </si>
  <si>
    <t>1.52 J</t>
  </si>
  <si>
    <t>1.8 J</t>
  </si>
  <si>
    <t>4.1 J</t>
  </si>
  <si>
    <t>0.363 J</t>
  </si>
  <si>
    <t>3.7 J</t>
  </si>
  <si>
    <t>0.237 J</t>
  </si>
  <si>
    <t>0.300 J</t>
  </si>
  <si>
    <t>0.490 J</t>
  </si>
  <si>
    <t>0.0031 J</t>
  </si>
  <si>
    <t>0.0027 J</t>
  </si>
  <si>
    <t>0.0016 J</t>
  </si>
  <si>
    <t>0.5 J</t>
  </si>
  <si>
    <t>1.23 J</t>
  </si>
  <si>
    <t>1.38 J</t>
  </si>
  <si>
    <t>0.81 J</t>
  </si>
  <si>
    <t>0.171 J</t>
  </si>
  <si>
    <t>Puerta Blanca</t>
  </si>
  <si>
    <t>Dren Stewart</t>
  </si>
  <si>
    <r>
      <t xml:space="preserve">NS </t>
    </r>
    <r>
      <rPr>
        <vertAlign val="superscript"/>
        <sz val="10"/>
        <color rgb="FF000000"/>
        <rFont val="Calibri"/>
        <family val="2"/>
        <scheme val="minor"/>
      </rPr>
      <t>2</t>
    </r>
  </si>
  <si>
    <t>34.3 (BQ2)</t>
  </si>
  <si>
    <t>0.05 J</t>
  </si>
  <si>
    <t>2.7 J</t>
  </si>
  <si>
    <t>48.2 (BQ2)</t>
  </si>
  <si>
    <t>1.67 J</t>
  </si>
  <si>
    <t>0.130 J</t>
  </si>
  <si>
    <t>1.93 J</t>
  </si>
  <si>
    <t>0.0015 J</t>
  </si>
  <si>
    <t>0.0017 J</t>
  </si>
  <si>
    <t>1.74 J</t>
  </si>
  <si>
    <t>4.60 J</t>
  </si>
  <si>
    <t>0.698 J</t>
  </si>
  <si>
    <t>0.717 J</t>
  </si>
  <si>
    <t>1.92 J</t>
  </si>
  <si>
    <t>0.470 J</t>
  </si>
  <si>
    <t>0.0033 J</t>
  </si>
  <si>
    <t>0.0023 J</t>
  </si>
  <si>
    <t>4.22 J</t>
  </si>
  <si>
    <t>0.483 J</t>
  </si>
  <si>
    <t>0.509 J</t>
  </si>
  <si>
    <t>0.420 J</t>
  </si>
  <si>
    <t>14 J</t>
  </si>
  <si>
    <t>5.0 J</t>
  </si>
  <si>
    <t>0.072 J</t>
  </si>
  <si>
    <t>&gt;24000 (T3)</t>
  </si>
  <si>
    <t>&lt;100</t>
  </si>
  <si>
    <t>DIC-18</t>
  </si>
  <si>
    <t>ENE-19</t>
  </si>
  <si>
    <t>FEB-19</t>
  </si>
  <si>
    <t>MAR-19</t>
  </si>
  <si>
    <t>DESEMBOCADURA/RIVER MOUTH</t>
  </si>
  <si>
    <t>MÉTODO ANALITICO</t>
  </si>
  <si>
    <t>UNIDADES</t>
  </si>
  <si>
    <t>UNIDAD</t>
  </si>
  <si>
    <t>ANÁLISIS</t>
  </si>
  <si>
    <t>PARÁMETRO</t>
  </si>
  <si>
    <r>
      <t>NS</t>
    </r>
    <r>
      <rPr>
        <vertAlign val="superscript"/>
        <sz val="10"/>
        <color theme="1"/>
        <rFont val="Calibri"/>
        <family val="2"/>
        <scheme val="minor"/>
      </rPr>
      <t>3</t>
    </r>
  </si>
  <si>
    <t>Cañón El Matadero 1</t>
  </si>
  <si>
    <t>Cañón El Matadero 2</t>
  </si>
  <si>
    <t>Cañon Los Sauces 1</t>
  </si>
  <si>
    <t>Cañon Los Sauces 2</t>
  </si>
  <si>
    <t>Cañon Los Laureles 1</t>
  </si>
  <si>
    <t>Cañon Los Laureles 2</t>
  </si>
  <si>
    <t>mhos/cm- Us/cm</t>
  </si>
  <si>
    <t>Fuentes probables</t>
  </si>
  <si>
    <t>mg/L= Miligramo por Litro</t>
  </si>
  <si>
    <t>pg/L = Picogramo por Litro (1E-06 ug/L)</t>
  </si>
  <si>
    <t>ug/L = Microgramos por litro</t>
  </si>
  <si>
    <r>
      <t>NS</t>
    </r>
    <r>
      <rPr>
        <vertAlign val="superscript"/>
        <sz val="10"/>
        <rFont val="Calibri"/>
        <family val="2"/>
        <scheme val="minor"/>
      </rPr>
      <t>3</t>
    </r>
  </si>
  <si>
    <r>
      <t xml:space="preserve">NS </t>
    </r>
    <r>
      <rPr>
        <vertAlign val="superscript"/>
        <sz val="10"/>
        <rFont val="Calibri"/>
        <family val="2"/>
        <scheme val="minor"/>
      </rPr>
      <t>6</t>
    </r>
  </si>
  <si>
    <t>Ubicación de los sitios de monitoreo</t>
  </si>
  <si>
    <t>NOTAS: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</si>
</sst>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mmm\ yyyy"/>
    <numFmt numFmtId="167" formatCode="0.0000"/>
  </numFmts>
  <fonts count="1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Times New Roman"/>
      <family val="1"/>
    </font>
    <font>
      <vertAlign val="superscript"/>
      <sz val="10"/>
      <color theme="1"/>
      <name val="Calibri"/>
      <family val="2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2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33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6" fillId="0" borderId="1" xfId="0" quotePrefix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1" quotePrefix="1" applyFont="1" applyFill="1" applyBorder="1" applyAlignment="1">
      <alignment horizontal="center" vertical="top"/>
    </xf>
    <xf numFmtId="0" fontId="6" fillId="0" borderId="1" xfId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wrapText="1"/>
    </xf>
    <xf numFmtId="0" fontId="6" fillId="0" borderId="1" xfId="1" quotePrefix="1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7" fillId="0" borderId="1" xfId="1" quotePrefix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164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11" fillId="0" borderId="3" xfId="0" quotePrefix="1" applyFont="1" applyFill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/>
    </xf>
    <xf numFmtId="165" fontId="7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167" fontId="4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top"/>
    </xf>
    <xf numFmtId="0" fontId="13" fillId="2" borderId="1" xfId="0" applyNumberFormat="1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1" quotePrefix="1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1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/>
    </xf>
    <xf numFmtId="167" fontId="7" fillId="0" borderId="1" xfId="0" applyNumberFormat="1" applyFont="1" applyFill="1" applyBorder="1" applyAlignment="1">
      <alignment horizontal="center"/>
    </xf>
    <xf numFmtId="2" fontId="7" fillId="0" borderId="1" xfId="0" quotePrefix="1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11" fontId="7" fillId="0" borderId="1" xfId="0" applyNumberFormat="1" applyFont="1" applyFill="1" applyBorder="1" applyAlignment="1">
      <alignment horizontal="center" vertical="center"/>
    </xf>
    <xf numFmtId="11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2" fillId="0" borderId="3" xfId="0" quotePrefix="1" applyFont="1" applyFill="1" applyBorder="1" applyAlignment="1">
      <alignment horizontal="center" vertical="top"/>
    </xf>
    <xf numFmtId="49" fontId="13" fillId="2" borderId="1" xfId="0" quotePrefix="1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center"/>
    </xf>
    <xf numFmtId="0" fontId="13" fillId="2" borderId="8" xfId="0" applyNumberFormat="1" applyFont="1" applyFill="1" applyBorder="1" applyAlignment="1">
      <alignment horizontal="center"/>
    </xf>
    <xf numFmtId="0" fontId="13" fillId="2" borderId="2" xfId="0" applyNumberFormat="1" applyFont="1" applyFill="1" applyBorder="1" applyAlignment="1">
      <alignment horizontal="center"/>
    </xf>
    <xf numFmtId="0" fontId="13" fillId="2" borderId="1" xfId="0" applyNumberFormat="1" applyFont="1" applyFill="1" applyBorder="1" applyAlignment="1">
      <alignment horizontal="center" vertical="center" wrapText="1"/>
    </xf>
    <xf numFmtId="166" fontId="13" fillId="2" borderId="1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66" fontId="13" fillId="2" borderId="4" xfId="0" applyNumberFormat="1" applyFont="1" applyFill="1" applyBorder="1" applyAlignment="1">
      <alignment horizontal="center" vertical="center"/>
    </xf>
    <xf numFmtId="166" fontId="13" fillId="2" borderId="2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/>
    </xf>
    <xf numFmtId="0" fontId="13" fillId="2" borderId="14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 wrapText="1"/>
    </xf>
    <xf numFmtId="0" fontId="13" fillId="2" borderId="1" xfId="0" applyNumberFormat="1" applyFont="1" applyFill="1" applyBorder="1" applyAlignment="1">
      <alignment horizontal="center" wrapText="1"/>
    </xf>
    <xf numFmtId="0" fontId="13" fillId="2" borderId="4" xfId="0" applyNumberFormat="1" applyFont="1" applyFill="1" applyBorder="1" applyAlignment="1">
      <alignment horizontal="center" vertical="center"/>
    </xf>
    <xf numFmtId="0" fontId="13" fillId="2" borderId="8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top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mruColors>
      <color rgb="FF4472C4"/>
      <color rgb="FF0075C9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104775</xdr:rowOff>
    </xdr:from>
    <xdr:to>
      <xdr:col>9</xdr:col>
      <xdr:colOff>638175</xdr:colOff>
      <xdr:row>52</xdr:row>
      <xdr:rowOff>110521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4DB278-DD2E-46AC-B782-3406921F2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00075"/>
          <a:ext cx="6705600" cy="8101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54"/>
  <sheetViews>
    <sheetView showGridLines="0" zoomScale="90" zoomScaleNormal="9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B8" sqref="B8"/>
    </sheetView>
  </sheetViews>
  <sheetFormatPr baseColWidth="10" defaultColWidth="9" defaultRowHeight="15" customHeight="1" x14ac:dyDescent="0.2"/>
  <cols>
    <col min="1" max="1" width="14.33203125" style="7" customWidth="1"/>
    <col min="2" max="2" width="35.6640625" style="7" customWidth="1"/>
    <col min="3" max="3" width="15" style="14" customWidth="1"/>
    <col min="4" max="4" width="10.1640625" style="14" customWidth="1"/>
    <col min="5" max="5" width="14" style="14" customWidth="1"/>
    <col min="6" max="6" width="11.5" style="14" customWidth="1"/>
    <col min="7" max="7" width="10.33203125" style="14" customWidth="1"/>
    <col min="8" max="8" width="10" style="14" customWidth="1"/>
    <col min="9" max="20" width="10.5" style="7" bestFit="1" customWidth="1"/>
    <col min="21" max="21" width="13" style="5" customWidth="1"/>
    <col min="22" max="23" width="13" style="4" customWidth="1"/>
    <col min="24" max="24" width="13" style="5" customWidth="1"/>
    <col min="25" max="26" width="13" style="4" customWidth="1"/>
    <col min="27" max="27" width="13" style="5" customWidth="1"/>
    <col min="28" max="29" width="13" style="4" customWidth="1"/>
    <col min="30" max="30" width="13" style="5" customWidth="1"/>
    <col min="31" max="32" width="13" style="4" customWidth="1"/>
    <col min="33" max="33" width="13" style="5" customWidth="1"/>
    <col min="34" max="35" width="13" style="4" customWidth="1"/>
    <col min="36" max="39" width="9" style="7"/>
    <col min="40" max="16384" width="9" style="1"/>
  </cols>
  <sheetData>
    <row r="1" spans="1:39" s="3" customFormat="1" ht="15" customHeight="1" x14ac:dyDescent="0.25">
      <c r="A1" s="90" t="s">
        <v>641</v>
      </c>
      <c r="B1" s="91" t="s">
        <v>640</v>
      </c>
      <c r="C1" s="91" t="s">
        <v>637</v>
      </c>
      <c r="D1" s="90" t="s">
        <v>638</v>
      </c>
      <c r="E1" s="93" t="s">
        <v>548</v>
      </c>
      <c r="F1" s="94"/>
      <c r="G1" s="94"/>
      <c r="H1" s="95"/>
      <c r="I1" s="92" t="s">
        <v>539</v>
      </c>
      <c r="J1" s="92"/>
      <c r="K1" s="92"/>
      <c r="L1" s="92"/>
      <c r="M1" s="92" t="s">
        <v>545</v>
      </c>
      <c r="N1" s="92"/>
      <c r="O1" s="92"/>
      <c r="P1" s="92"/>
      <c r="Q1" s="92" t="s">
        <v>546</v>
      </c>
      <c r="R1" s="92"/>
      <c r="S1" s="92"/>
      <c r="T1" s="92"/>
      <c r="U1" s="89" t="s">
        <v>547</v>
      </c>
      <c r="V1" s="89"/>
      <c r="W1" s="89"/>
      <c r="X1" s="89" t="s">
        <v>544</v>
      </c>
      <c r="Y1" s="89"/>
      <c r="Z1" s="89"/>
      <c r="AA1" s="89" t="s">
        <v>543</v>
      </c>
      <c r="AB1" s="89"/>
      <c r="AC1" s="89"/>
      <c r="AD1" s="89" t="s">
        <v>542</v>
      </c>
      <c r="AE1" s="89"/>
      <c r="AF1" s="89"/>
      <c r="AG1" s="89" t="s">
        <v>636</v>
      </c>
      <c r="AH1" s="89"/>
      <c r="AI1" s="89"/>
      <c r="AJ1" s="27"/>
      <c r="AK1" s="27"/>
      <c r="AL1" s="27"/>
      <c r="AM1" s="27"/>
    </row>
    <row r="2" spans="1:39" s="2" customFormat="1" ht="15" customHeight="1" x14ac:dyDescent="0.25">
      <c r="A2" s="90"/>
      <c r="B2" s="91"/>
      <c r="C2" s="91"/>
      <c r="D2" s="90"/>
      <c r="E2" s="96"/>
      <c r="F2" s="97"/>
      <c r="G2" s="97"/>
      <c r="H2" s="98"/>
      <c r="I2" s="99" t="s">
        <v>565</v>
      </c>
      <c r="J2" s="100"/>
      <c r="K2" s="100"/>
      <c r="L2" s="101"/>
      <c r="M2" s="99" t="s">
        <v>565</v>
      </c>
      <c r="N2" s="100"/>
      <c r="O2" s="100"/>
      <c r="P2" s="101"/>
      <c r="Q2" s="99" t="s">
        <v>565</v>
      </c>
      <c r="R2" s="100"/>
      <c r="S2" s="100"/>
      <c r="T2" s="101"/>
      <c r="U2" s="102" t="s">
        <v>554</v>
      </c>
      <c r="V2" s="103"/>
      <c r="W2" s="104"/>
      <c r="X2" s="102" t="s">
        <v>554</v>
      </c>
      <c r="Y2" s="103"/>
      <c r="Z2" s="104"/>
      <c r="AA2" s="102" t="s">
        <v>554</v>
      </c>
      <c r="AB2" s="103"/>
      <c r="AC2" s="104"/>
      <c r="AD2" s="102" t="s">
        <v>554</v>
      </c>
      <c r="AE2" s="103"/>
      <c r="AF2" s="104"/>
      <c r="AG2" s="102" t="s">
        <v>554</v>
      </c>
      <c r="AH2" s="103"/>
      <c r="AI2" s="104"/>
      <c r="AJ2" s="14"/>
      <c r="AK2" s="14"/>
      <c r="AL2" s="14"/>
      <c r="AM2" s="14"/>
    </row>
    <row r="3" spans="1:39" s="2" customFormat="1" ht="45" x14ac:dyDescent="0.2">
      <c r="A3" s="90"/>
      <c r="B3" s="91"/>
      <c r="C3" s="91"/>
      <c r="D3" s="90"/>
      <c r="E3" s="56" t="s">
        <v>516</v>
      </c>
      <c r="F3" s="57" t="s">
        <v>477</v>
      </c>
      <c r="G3" s="57" t="s">
        <v>549</v>
      </c>
      <c r="H3" s="57" t="s">
        <v>550</v>
      </c>
      <c r="I3" s="58" t="s">
        <v>632</v>
      </c>
      <c r="J3" s="58" t="s">
        <v>633</v>
      </c>
      <c r="K3" s="58" t="s">
        <v>634</v>
      </c>
      <c r="L3" s="58" t="s">
        <v>635</v>
      </c>
      <c r="M3" s="58" t="s">
        <v>632</v>
      </c>
      <c r="N3" s="58" t="s">
        <v>633</v>
      </c>
      <c r="O3" s="58" t="s">
        <v>634</v>
      </c>
      <c r="P3" s="58" t="s">
        <v>635</v>
      </c>
      <c r="Q3" s="58" t="s">
        <v>632</v>
      </c>
      <c r="R3" s="58" t="s">
        <v>633</v>
      </c>
      <c r="S3" s="58" t="s">
        <v>634</v>
      </c>
      <c r="T3" s="58" t="s">
        <v>635</v>
      </c>
      <c r="U3" s="59" t="s">
        <v>632</v>
      </c>
      <c r="V3" s="59" t="s">
        <v>633</v>
      </c>
      <c r="W3" s="59" t="s">
        <v>634</v>
      </c>
      <c r="X3" s="59" t="s">
        <v>632</v>
      </c>
      <c r="Y3" s="59" t="s">
        <v>633</v>
      </c>
      <c r="Z3" s="59" t="s">
        <v>634</v>
      </c>
      <c r="AA3" s="59" t="s">
        <v>632</v>
      </c>
      <c r="AB3" s="59" t="s">
        <v>633</v>
      </c>
      <c r="AC3" s="59" t="s">
        <v>634</v>
      </c>
      <c r="AD3" s="59" t="s">
        <v>632</v>
      </c>
      <c r="AE3" s="59" t="s">
        <v>633</v>
      </c>
      <c r="AF3" s="59" t="s">
        <v>634</v>
      </c>
      <c r="AG3" s="59" t="s">
        <v>632</v>
      </c>
      <c r="AH3" s="59" t="s">
        <v>633</v>
      </c>
      <c r="AI3" s="59" t="s">
        <v>634</v>
      </c>
      <c r="AJ3" s="14"/>
      <c r="AK3" s="14"/>
      <c r="AL3" s="14"/>
      <c r="AM3" s="14"/>
    </row>
    <row r="4" spans="1:39" ht="15" customHeight="1" x14ac:dyDescent="0.2">
      <c r="A4" s="12" t="s">
        <v>340</v>
      </c>
      <c r="B4" s="31" t="s">
        <v>325</v>
      </c>
      <c r="C4" s="22" t="s">
        <v>423</v>
      </c>
      <c r="D4" s="6" t="s">
        <v>20</v>
      </c>
      <c r="E4" s="6"/>
      <c r="F4" s="49"/>
      <c r="G4" s="50"/>
      <c r="H4" s="50"/>
      <c r="I4" s="19">
        <v>13.465</v>
      </c>
      <c r="J4" s="19">
        <v>11.308</v>
      </c>
      <c r="K4" s="19">
        <v>11.932</v>
      </c>
      <c r="L4" s="19">
        <v>14.398999999999999</v>
      </c>
      <c r="M4" s="19">
        <v>31.82</v>
      </c>
      <c r="N4" s="19">
        <v>52.920999999999999</v>
      </c>
      <c r="O4" s="19">
        <v>43.872999999999998</v>
      </c>
      <c r="P4" s="19">
        <v>64.409000000000006</v>
      </c>
      <c r="Q4" s="18">
        <v>13.776</v>
      </c>
      <c r="R4" s="19">
        <v>29.384</v>
      </c>
      <c r="S4" s="19">
        <v>22.477</v>
      </c>
      <c r="T4" s="19">
        <v>27.548999999999999</v>
      </c>
      <c r="U4" s="28" t="s">
        <v>605</v>
      </c>
      <c r="V4" s="28">
        <v>36.700000000000003</v>
      </c>
      <c r="W4" s="28">
        <v>23.3</v>
      </c>
      <c r="X4" s="28" t="s">
        <v>605</v>
      </c>
      <c r="Y4" s="28">
        <v>30.3</v>
      </c>
      <c r="Z4" s="28">
        <v>15.3</v>
      </c>
      <c r="AA4" s="28" t="s">
        <v>605</v>
      </c>
      <c r="AB4" s="29">
        <v>31</v>
      </c>
      <c r="AC4" s="28">
        <v>14.2</v>
      </c>
      <c r="AD4" s="28" t="s">
        <v>605</v>
      </c>
      <c r="AE4" s="29">
        <v>49.1</v>
      </c>
      <c r="AF4" s="28">
        <v>13.4</v>
      </c>
      <c r="AG4" s="28" t="s">
        <v>605</v>
      </c>
      <c r="AH4" s="29">
        <v>11</v>
      </c>
      <c r="AI4" s="28">
        <v>3.23</v>
      </c>
    </row>
    <row r="5" spans="1:39" ht="15" customHeight="1" x14ac:dyDescent="0.2">
      <c r="A5" s="12" t="s">
        <v>340</v>
      </c>
      <c r="B5" s="32" t="s">
        <v>331</v>
      </c>
      <c r="C5" s="8" t="s">
        <v>332</v>
      </c>
      <c r="D5" s="6" t="s">
        <v>20</v>
      </c>
      <c r="E5" s="6"/>
      <c r="F5" s="6"/>
      <c r="G5" s="6"/>
      <c r="H5" s="6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28" t="s">
        <v>605</v>
      </c>
      <c r="V5" s="28">
        <v>0.60199999999999998</v>
      </c>
      <c r="W5" s="28">
        <v>1.53</v>
      </c>
      <c r="X5" s="28" t="s">
        <v>605</v>
      </c>
      <c r="Y5" s="28">
        <v>0.64</v>
      </c>
      <c r="Z5" s="28">
        <v>0.34699999999999998</v>
      </c>
      <c r="AA5" s="28" t="s">
        <v>605</v>
      </c>
      <c r="AB5" s="28">
        <v>0.63500000000000001</v>
      </c>
      <c r="AC5" s="28">
        <v>0.34399999999999997</v>
      </c>
      <c r="AD5" s="28" t="s">
        <v>605</v>
      </c>
      <c r="AE5" s="28">
        <v>0.52500000000000002</v>
      </c>
      <c r="AF5" s="28">
        <v>0.34100000000000003</v>
      </c>
      <c r="AG5" s="28" t="s">
        <v>605</v>
      </c>
      <c r="AH5" s="28">
        <v>0.67200000000000004</v>
      </c>
      <c r="AI5" s="28">
        <v>0.67100000000000004</v>
      </c>
    </row>
    <row r="6" spans="1:39" ht="15" customHeight="1" x14ac:dyDescent="0.2">
      <c r="A6" s="12" t="s">
        <v>340</v>
      </c>
      <c r="B6" s="31" t="s">
        <v>387</v>
      </c>
      <c r="C6" s="8" t="s">
        <v>388</v>
      </c>
      <c r="D6" s="6" t="s">
        <v>20</v>
      </c>
      <c r="E6" s="6"/>
      <c r="F6" s="6"/>
      <c r="G6" s="6"/>
      <c r="H6" s="6"/>
      <c r="I6" s="19" t="s">
        <v>21</v>
      </c>
      <c r="J6" s="19">
        <v>6.3</v>
      </c>
      <c r="K6" s="18" t="s">
        <v>21</v>
      </c>
      <c r="L6" s="19" t="s">
        <v>21</v>
      </c>
      <c r="M6" s="18" t="s">
        <v>21</v>
      </c>
      <c r="N6" s="19">
        <v>31</v>
      </c>
      <c r="O6" s="19">
        <v>11.4</v>
      </c>
      <c r="P6" s="18">
        <v>11.6</v>
      </c>
      <c r="Q6" s="18" t="s">
        <v>21</v>
      </c>
      <c r="R6" s="19">
        <v>9.1999999999999993</v>
      </c>
      <c r="S6" s="18" t="s">
        <v>21</v>
      </c>
      <c r="T6" s="18">
        <v>7.7</v>
      </c>
      <c r="U6" s="28" t="s">
        <v>605</v>
      </c>
      <c r="V6" s="28">
        <v>6.9</v>
      </c>
      <c r="W6" s="28">
        <v>6.8</v>
      </c>
      <c r="X6" s="28" t="s">
        <v>605</v>
      </c>
      <c r="Y6" s="28" t="s">
        <v>433</v>
      </c>
      <c r="Z6" s="28" t="s">
        <v>21</v>
      </c>
      <c r="AA6" s="28" t="s">
        <v>605</v>
      </c>
      <c r="AB6" s="28" t="s">
        <v>217</v>
      </c>
      <c r="AC6" s="28" t="s">
        <v>21</v>
      </c>
      <c r="AD6" s="28" t="s">
        <v>605</v>
      </c>
      <c r="AE6" s="28" t="s">
        <v>21</v>
      </c>
      <c r="AF6" s="28" t="s">
        <v>21</v>
      </c>
      <c r="AG6" s="28" t="s">
        <v>605</v>
      </c>
      <c r="AH6" s="28">
        <v>26.4</v>
      </c>
      <c r="AI6" s="28" t="s">
        <v>122</v>
      </c>
    </row>
    <row r="7" spans="1:39" ht="15" customHeight="1" x14ac:dyDescent="0.2">
      <c r="A7" s="12" t="s">
        <v>340</v>
      </c>
      <c r="B7" s="31" t="s">
        <v>336</v>
      </c>
      <c r="C7" s="8" t="s">
        <v>106</v>
      </c>
      <c r="D7" s="6" t="s">
        <v>19</v>
      </c>
      <c r="E7" s="6"/>
      <c r="F7" s="6"/>
      <c r="G7" s="6"/>
      <c r="H7" s="6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28" t="s">
        <v>605</v>
      </c>
      <c r="V7" s="28">
        <v>155000</v>
      </c>
      <c r="W7" s="28">
        <v>121000</v>
      </c>
      <c r="X7" s="28" t="s">
        <v>605</v>
      </c>
      <c r="Y7" s="28">
        <v>157000</v>
      </c>
      <c r="Z7" s="28">
        <v>99600</v>
      </c>
      <c r="AA7" s="28" t="s">
        <v>605</v>
      </c>
      <c r="AB7" s="28">
        <v>156000</v>
      </c>
      <c r="AC7" s="28">
        <v>91200</v>
      </c>
      <c r="AD7" s="28" t="s">
        <v>605</v>
      </c>
      <c r="AE7" s="28">
        <v>142000</v>
      </c>
      <c r="AF7" s="28">
        <v>90700</v>
      </c>
      <c r="AG7" s="28" t="s">
        <v>605</v>
      </c>
      <c r="AH7" s="28">
        <v>333000</v>
      </c>
      <c r="AI7" s="28">
        <v>342000</v>
      </c>
    </row>
    <row r="8" spans="1:39" ht="15" customHeight="1" x14ac:dyDescent="0.2">
      <c r="A8" s="12" t="s">
        <v>340</v>
      </c>
      <c r="B8" s="31" t="s">
        <v>337</v>
      </c>
      <c r="C8" s="8" t="s">
        <v>106</v>
      </c>
      <c r="D8" s="6" t="s">
        <v>19</v>
      </c>
      <c r="E8" s="6"/>
      <c r="F8" s="6"/>
      <c r="G8" s="6"/>
      <c r="H8" s="6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28" t="s">
        <v>605</v>
      </c>
      <c r="V8" s="28">
        <v>72900</v>
      </c>
      <c r="W8" s="28">
        <v>47800</v>
      </c>
      <c r="X8" s="28" t="s">
        <v>605</v>
      </c>
      <c r="Y8" s="28">
        <v>73100</v>
      </c>
      <c r="Z8" s="28">
        <v>36200</v>
      </c>
      <c r="AA8" s="28" t="s">
        <v>605</v>
      </c>
      <c r="AB8" s="28">
        <v>69900</v>
      </c>
      <c r="AC8" s="28">
        <v>34600</v>
      </c>
      <c r="AD8" s="28" t="s">
        <v>605</v>
      </c>
      <c r="AE8" s="28">
        <v>70500</v>
      </c>
      <c r="AF8" s="28">
        <v>32800</v>
      </c>
      <c r="AG8" s="28" t="s">
        <v>605</v>
      </c>
      <c r="AH8" s="28">
        <v>984000</v>
      </c>
      <c r="AI8" s="28">
        <v>854000</v>
      </c>
    </row>
    <row r="9" spans="1:39" ht="15" customHeight="1" x14ac:dyDescent="0.2">
      <c r="A9" s="12" t="s">
        <v>340</v>
      </c>
      <c r="B9" s="31" t="s">
        <v>335</v>
      </c>
      <c r="C9" s="8" t="s">
        <v>106</v>
      </c>
      <c r="D9" s="6" t="s">
        <v>19</v>
      </c>
      <c r="E9" s="6"/>
      <c r="F9" s="6"/>
      <c r="G9" s="6"/>
      <c r="H9" s="6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28" t="s">
        <v>605</v>
      </c>
      <c r="V9" s="28">
        <v>30900</v>
      </c>
      <c r="W9" s="28">
        <v>29900</v>
      </c>
      <c r="X9" s="28" t="s">
        <v>605</v>
      </c>
      <c r="Y9" s="28">
        <v>33400</v>
      </c>
      <c r="Z9" s="28">
        <v>26200</v>
      </c>
      <c r="AA9" s="28" t="s">
        <v>605</v>
      </c>
      <c r="AB9" s="28">
        <v>35800</v>
      </c>
      <c r="AC9" s="28">
        <v>27700</v>
      </c>
      <c r="AD9" s="28" t="s">
        <v>605</v>
      </c>
      <c r="AE9" s="28">
        <v>30800</v>
      </c>
      <c r="AF9" s="28">
        <v>26800</v>
      </c>
      <c r="AG9" s="28" t="s">
        <v>605</v>
      </c>
      <c r="AH9" s="28">
        <v>308999</v>
      </c>
      <c r="AI9" s="28">
        <v>315000</v>
      </c>
    </row>
    <row r="10" spans="1:39" ht="15" customHeight="1" x14ac:dyDescent="0.2">
      <c r="A10" s="12" t="s">
        <v>340</v>
      </c>
      <c r="B10" s="31" t="s">
        <v>334</v>
      </c>
      <c r="C10" s="8" t="s">
        <v>106</v>
      </c>
      <c r="D10" s="6" t="s">
        <v>19</v>
      </c>
      <c r="E10" s="6"/>
      <c r="F10" s="6"/>
      <c r="G10" s="6"/>
      <c r="H10" s="6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28" t="s">
        <v>605</v>
      </c>
      <c r="V10" s="28">
        <v>494000</v>
      </c>
      <c r="W10" s="28">
        <v>256000</v>
      </c>
      <c r="X10" s="28" t="s">
        <v>605</v>
      </c>
      <c r="Y10" s="28">
        <v>514000</v>
      </c>
      <c r="Z10" s="28">
        <v>213000</v>
      </c>
      <c r="AA10" s="28" t="s">
        <v>605</v>
      </c>
      <c r="AB10" s="28">
        <v>499000</v>
      </c>
      <c r="AC10" s="28">
        <v>190000</v>
      </c>
      <c r="AD10" s="28" t="s">
        <v>605</v>
      </c>
      <c r="AE10" s="28">
        <v>469000</v>
      </c>
      <c r="AF10" s="28">
        <v>185000</v>
      </c>
      <c r="AG10" s="28" t="s">
        <v>605</v>
      </c>
      <c r="AH10" s="28">
        <v>8390000</v>
      </c>
      <c r="AI10" s="28">
        <v>9160000</v>
      </c>
    </row>
    <row r="11" spans="1:39" ht="15" customHeight="1" x14ac:dyDescent="0.2">
      <c r="A11" s="12" t="s">
        <v>340</v>
      </c>
      <c r="B11" s="32" t="s">
        <v>338</v>
      </c>
      <c r="C11" s="8" t="s">
        <v>369</v>
      </c>
      <c r="D11" s="6" t="s">
        <v>20</v>
      </c>
      <c r="E11" s="6"/>
      <c r="F11" s="6"/>
      <c r="G11" s="6"/>
      <c r="H11" s="6"/>
      <c r="I11" s="19" t="s">
        <v>21</v>
      </c>
      <c r="J11" s="18" t="s">
        <v>21</v>
      </c>
      <c r="K11" s="18" t="s">
        <v>21</v>
      </c>
      <c r="L11" s="19" t="s">
        <v>21</v>
      </c>
      <c r="M11" s="19" t="s">
        <v>21</v>
      </c>
      <c r="N11" s="18" t="s">
        <v>21</v>
      </c>
      <c r="O11" s="18" t="s">
        <v>21</v>
      </c>
      <c r="P11" s="18" t="s">
        <v>21</v>
      </c>
      <c r="Q11" s="19" t="s">
        <v>21</v>
      </c>
      <c r="R11" s="18" t="s">
        <v>21</v>
      </c>
      <c r="S11" s="18" t="s">
        <v>21</v>
      </c>
      <c r="T11" s="18" t="s">
        <v>21</v>
      </c>
      <c r="U11" s="28" t="s">
        <v>605</v>
      </c>
      <c r="V11" s="28">
        <v>536</v>
      </c>
      <c r="W11" s="28">
        <v>391</v>
      </c>
      <c r="X11" s="28" t="s">
        <v>605</v>
      </c>
      <c r="Y11" s="28">
        <v>440</v>
      </c>
      <c r="Z11" s="28">
        <v>248</v>
      </c>
      <c r="AA11" s="28" t="s">
        <v>605</v>
      </c>
      <c r="AB11" s="28">
        <v>420</v>
      </c>
      <c r="AC11" s="28">
        <v>252</v>
      </c>
      <c r="AD11" s="28" t="s">
        <v>605</v>
      </c>
      <c r="AE11" s="28">
        <v>431</v>
      </c>
      <c r="AF11" s="28">
        <v>229</v>
      </c>
      <c r="AG11" s="28" t="s">
        <v>605</v>
      </c>
      <c r="AH11" s="28">
        <v>12400</v>
      </c>
      <c r="AI11" s="28">
        <v>14900</v>
      </c>
    </row>
    <row r="12" spans="1:39" ht="15" customHeight="1" x14ac:dyDescent="0.2">
      <c r="A12" s="12" t="s">
        <v>340</v>
      </c>
      <c r="B12" s="31" t="s">
        <v>421</v>
      </c>
      <c r="C12" s="8" t="s">
        <v>369</v>
      </c>
      <c r="D12" s="6" t="s">
        <v>20</v>
      </c>
      <c r="E12" s="6"/>
      <c r="F12" s="6"/>
      <c r="G12" s="6"/>
      <c r="H12" s="6"/>
      <c r="I12" s="19">
        <v>3.5966</v>
      </c>
      <c r="J12" s="19">
        <v>2.1511</v>
      </c>
      <c r="K12" s="19">
        <v>5.9237000000000002</v>
      </c>
      <c r="L12" s="19">
        <v>2.0278999999999998</v>
      </c>
      <c r="M12" s="19">
        <v>5.2157</v>
      </c>
      <c r="N12" s="18" t="s">
        <v>21</v>
      </c>
      <c r="O12" s="19">
        <v>4.0894000000000004</v>
      </c>
      <c r="P12" s="19" t="s">
        <v>21</v>
      </c>
      <c r="Q12" s="18">
        <v>3.5065</v>
      </c>
      <c r="R12" s="19">
        <v>1.3463000000000001</v>
      </c>
      <c r="S12" s="19">
        <v>5.7451999999999996</v>
      </c>
      <c r="T12" s="19">
        <v>0.76759999999999995</v>
      </c>
      <c r="U12" s="28" t="s">
        <v>605</v>
      </c>
      <c r="V12" s="28">
        <v>1.72</v>
      </c>
      <c r="W12" s="28">
        <v>5.33</v>
      </c>
      <c r="X12" s="28" t="s">
        <v>605</v>
      </c>
      <c r="Y12" s="28">
        <v>1.34</v>
      </c>
      <c r="Z12" s="28">
        <v>6.56</v>
      </c>
      <c r="AA12" s="28" t="s">
        <v>605</v>
      </c>
      <c r="AB12" s="28" t="s">
        <v>21</v>
      </c>
      <c r="AC12" s="28">
        <v>4.1500000000000004</v>
      </c>
      <c r="AD12" s="28" t="s">
        <v>605</v>
      </c>
      <c r="AE12" s="28" t="s">
        <v>435</v>
      </c>
      <c r="AF12" s="28">
        <v>3.35</v>
      </c>
      <c r="AG12" s="28" t="s">
        <v>605</v>
      </c>
      <c r="AH12" s="28" t="s">
        <v>21</v>
      </c>
      <c r="AI12" s="28">
        <v>0.33</v>
      </c>
    </row>
    <row r="13" spans="1:39" ht="15" customHeight="1" x14ac:dyDescent="0.2">
      <c r="A13" s="12" t="s">
        <v>340</v>
      </c>
      <c r="B13" s="31" t="s">
        <v>422</v>
      </c>
      <c r="C13" s="8" t="s">
        <v>369</v>
      </c>
      <c r="D13" s="6" t="s">
        <v>20</v>
      </c>
      <c r="E13" s="6"/>
      <c r="F13" s="6"/>
      <c r="G13" s="6"/>
      <c r="H13" s="6"/>
      <c r="I13" s="19">
        <v>0.15310000000000001</v>
      </c>
      <c r="J13" s="19">
        <v>0.218</v>
      </c>
      <c r="K13" s="19">
        <v>0.23319999999999999</v>
      </c>
      <c r="L13" s="19">
        <v>0.40429999999999999</v>
      </c>
      <c r="M13" s="19">
        <v>0.16239999999999999</v>
      </c>
      <c r="N13" s="19">
        <v>2.7199999999999998E-2</v>
      </c>
      <c r="O13" s="19">
        <v>2.5272000000000001</v>
      </c>
      <c r="P13" s="19">
        <v>1.67E-2</v>
      </c>
      <c r="Q13" s="18">
        <v>0.14369999999999999</v>
      </c>
      <c r="R13" s="19">
        <v>0.52500000000000002</v>
      </c>
      <c r="S13" s="19">
        <v>0.78500000000000003</v>
      </c>
      <c r="T13" s="19">
        <v>0.26540000000000002</v>
      </c>
      <c r="U13" s="28" t="s">
        <v>605</v>
      </c>
      <c r="V13" s="28" t="s">
        <v>21</v>
      </c>
      <c r="W13" s="28" t="s">
        <v>21</v>
      </c>
      <c r="X13" s="28" t="s">
        <v>605</v>
      </c>
      <c r="Y13" s="28" t="s">
        <v>21</v>
      </c>
      <c r="Z13" s="28" t="s">
        <v>21</v>
      </c>
      <c r="AA13" s="28" t="s">
        <v>605</v>
      </c>
      <c r="AB13" s="28" t="s">
        <v>21</v>
      </c>
      <c r="AC13" s="28" t="s">
        <v>21</v>
      </c>
      <c r="AD13" s="28" t="s">
        <v>605</v>
      </c>
      <c r="AE13" s="28" t="s">
        <v>21</v>
      </c>
      <c r="AF13" s="28" t="s">
        <v>21</v>
      </c>
      <c r="AG13" s="28" t="s">
        <v>605</v>
      </c>
      <c r="AH13" s="28" t="s">
        <v>21</v>
      </c>
      <c r="AI13" s="28" t="s">
        <v>21</v>
      </c>
    </row>
    <row r="14" spans="1:39" ht="15" customHeight="1" x14ac:dyDescent="0.2">
      <c r="A14" s="12" t="s">
        <v>340</v>
      </c>
      <c r="B14" s="31" t="s">
        <v>339</v>
      </c>
      <c r="C14" s="8" t="s">
        <v>369</v>
      </c>
      <c r="D14" s="6" t="s">
        <v>20</v>
      </c>
      <c r="E14" s="6"/>
      <c r="F14" s="6"/>
      <c r="G14" s="6"/>
      <c r="H14" s="6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28" t="s">
        <v>605</v>
      </c>
      <c r="V14" s="28">
        <v>446</v>
      </c>
      <c r="W14" s="28">
        <v>277</v>
      </c>
      <c r="X14" s="28" t="s">
        <v>605</v>
      </c>
      <c r="Y14" s="28">
        <v>375</v>
      </c>
      <c r="Z14" s="28">
        <v>211</v>
      </c>
      <c r="AA14" s="28" t="s">
        <v>605</v>
      </c>
      <c r="AB14" s="28">
        <v>369</v>
      </c>
      <c r="AC14" s="28">
        <v>198</v>
      </c>
      <c r="AD14" s="28" t="s">
        <v>605</v>
      </c>
      <c r="AE14" s="28">
        <v>366</v>
      </c>
      <c r="AF14" s="28">
        <v>278</v>
      </c>
      <c r="AG14" s="28" t="s">
        <v>605</v>
      </c>
      <c r="AH14" s="28">
        <v>1780</v>
      </c>
      <c r="AI14" s="28">
        <v>2030</v>
      </c>
    </row>
    <row r="15" spans="1:39" ht="15" customHeight="1" x14ac:dyDescent="0.2">
      <c r="A15" s="12" t="s">
        <v>340</v>
      </c>
      <c r="B15" s="32" t="s">
        <v>307</v>
      </c>
      <c r="C15" s="20" t="s">
        <v>428</v>
      </c>
      <c r="D15" s="29" t="s">
        <v>20</v>
      </c>
      <c r="E15" s="29">
        <v>2.4</v>
      </c>
      <c r="F15" s="29"/>
      <c r="G15" s="29"/>
      <c r="H15" s="29"/>
      <c r="I15" s="19">
        <v>3.0484</v>
      </c>
      <c r="J15" s="19">
        <v>6.3807999999999998</v>
      </c>
      <c r="K15" s="19">
        <v>3.2591000000000001</v>
      </c>
      <c r="L15" s="19">
        <v>3.3761999999999999</v>
      </c>
      <c r="M15" s="19">
        <v>25.040500000000002</v>
      </c>
      <c r="N15" s="19">
        <v>44.129100000000001</v>
      </c>
      <c r="O15" s="19">
        <v>30.345400000000001</v>
      </c>
      <c r="P15" s="19">
        <v>46.033299999999997</v>
      </c>
      <c r="Q15" s="18">
        <v>3.2930999999999999</v>
      </c>
      <c r="R15" s="19">
        <v>18.993400000000001</v>
      </c>
      <c r="S15" s="19">
        <v>10.966100000000001</v>
      </c>
      <c r="T15" s="19">
        <v>21.459299999999999</v>
      </c>
      <c r="U15" s="28">
        <v>5.3</v>
      </c>
      <c r="V15" s="28">
        <v>21.7</v>
      </c>
      <c r="W15" s="28">
        <v>9.2899999999999991</v>
      </c>
      <c r="X15" s="28">
        <v>6.97</v>
      </c>
      <c r="Y15" s="28">
        <v>19.5</v>
      </c>
      <c r="Z15" s="28">
        <v>5.52</v>
      </c>
      <c r="AA15" s="28">
        <v>2.36</v>
      </c>
      <c r="AB15" s="28">
        <v>21.6</v>
      </c>
      <c r="AC15" s="28">
        <v>7.1</v>
      </c>
      <c r="AD15" s="28">
        <v>2.54</v>
      </c>
      <c r="AE15" s="28">
        <v>26.7</v>
      </c>
      <c r="AF15" s="28">
        <v>7.88</v>
      </c>
      <c r="AG15" s="28">
        <v>1.72</v>
      </c>
      <c r="AH15" s="28">
        <v>9.1199999999999992</v>
      </c>
      <c r="AI15" s="28">
        <v>2.54</v>
      </c>
    </row>
    <row r="16" spans="1:39" ht="15" customHeight="1" x14ac:dyDescent="0.2">
      <c r="A16" s="12" t="s">
        <v>340</v>
      </c>
      <c r="B16" s="31" t="s">
        <v>326</v>
      </c>
      <c r="C16" s="8" t="s">
        <v>424</v>
      </c>
      <c r="D16" s="6" t="s">
        <v>20</v>
      </c>
      <c r="E16" s="6"/>
      <c r="F16" s="6"/>
      <c r="G16" s="6"/>
      <c r="H16" s="6"/>
      <c r="I16" s="19">
        <v>8.0860000000000003</v>
      </c>
      <c r="J16" s="19">
        <v>8.9390000000000001</v>
      </c>
      <c r="K16" s="19">
        <v>5.7750000000000004</v>
      </c>
      <c r="L16" s="19">
        <v>11.967000000000001</v>
      </c>
      <c r="M16" s="19">
        <v>30.975000000000001</v>
      </c>
      <c r="N16" s="19">
        <v>52.893999999999998</v>
      </c>
      <c r="O16" s="19">
        <v>37.256999999999998</v>
      </c>
      <c r="P16" s="19">
        <v>64.393000000000001</v>
      </c>
      <c r="Q16" s="18">
        <v>10.026999999999999</v>
      </c>
      <c r="R16" s="19">
        <v>27.513000000000002</v>
      </c>
      <c r="S16" s="19">
        <v>15.946999999999999</v>
      </c>
      <c r="T16" s="19">
        <v>26.515999999999998</v>
      </c>
      <c r="U16" s="28" t="s">
        <v>605</v>
      </c>
      <c r="V16" s="28">
        <v>35</v>
      </c>
      <c r="W16" s="28">
        <v>18</v>
      </c>
      <c r="X16" s="28" t="s">
        <v>605</v>
      </c>
      <c r="Y16" s="28">
        <v>29</v>
      </c>
      <c r="Z16" s="28">
        <v>8.6999999999999993</v>
      </c>
      <c r="AA16" s="28" t="s">
        <v>605</v>
      </c>
      <c r="AB16" s="28">
        <v>31</v>
      </c>
      <c r="AC16" s="28">
        <v>10</v>
      </c>
      <c r="AD16" s="28" t="s">
        <v>605</v>
      </c>
      <c r="AE16" s="28">
        <v>49</v>
      </c>
      <c r="AF16" s="28">
        <v>10</v>
      </c>
      <c r="AG16" s="28" t="s">
        <v>605</v>
      </c>
      <c r="AH16" s="28">
        <v>11</v>
      </c>
      <c r="AI16" s="28">
        <v>2.9</v>
      </c>
    </row>
    <row r="17" spans="1:39" ht="15" customHeight="1" x14ac:dyDescent="0.2">
      <c r="A17" s="12" t="s">
        <v>340</v>
      </c>
      <c r="B17" s="31" t="s">
        <v>416</v>
      </c>
      <c r="C17" s="8" t="s">
        <v>425</v>
      </c>
      <c r="D17" s="6" t="s">
        <v>375</v>
      </c>
      <c r="E17" s="6"/>
      <c r="F17" s="6"/>
      <c r="G17" s="6"/>
      <c r="H17" s="6"/>
      <c r="I17" s="19" t="s">
        <v>21</v>
      </c>
      <c r="J17" s="18" t="s">
        <v>21</v>
      </c>
      <c r="K17" s="18" t="s">
        <v>21</v>
      </c>
      <c r="L17" s="19">
        <v>13.946</v>
      </c>
      <c r="M17" s="18" t="s">
        <v>21</v>
      </c>
      <c r="N17" s="18" t="s">
        <v>21</v>
      </c>
      <c r="O17" s="18" t="s">
        <v>21</v>
      </c>
      <c r="P17" s="19">
        <v>5.04</v>
      </c>
      <c r="Q17" s="18" t="s">
        <v>21</v>
      </c>
      <c r="R17" s="19">
        <v>2.8439999999999999</v>
      </c>
      <c r="S17" s="18" t="s">
        <v>21</v>
      </c>
      <c r="T17" s="19">
        <v>6.806</v>
      </c>
      <c r="U17" s="28" t="s">
        <v>605</v>
      </c>
      <c r="V17" s="28">
        <v>2960</v>
      </c>
      <c r="W17" s="28">
        <v>600</v>
      </c>
      <c r="X17" s="28" t="s">
        <v>605</v>
      </c>
      <c r="Y17" s="28">
        <v>1910</v>
      </c>
      <c r="Z17" s="28">
        <v>730</v>
      </c>
      <c r="AA17" s="28" t="s">
        <v>605</v>
      </c>
      <c r="AB17" s="28">
        <v>1190</v>
      </c>
      <c r="AC17" s="28">
        <v>564</v>
      </c>
      <c r="AD17" s="28" t="s">
        <v>605</v>
      </c>
      <c r="AE17" s="28">
        <v>1160</v>
      </c>
      <c r="AF17" s="28">
        <v>550</v>
      </c>
      <c r="AG17" s="28" t="s">
        <v>605</v>
      </c>
      <c r="AH17" s="28">
        <v>946</v>
      </c>
      <c r="AI17" s="28">
        <v>399</v>
      </c>
    </row>
    <row r="18" spans="1:39" ht="15" customHeight="1" x14ac:dyDescent="0.2">
      <c r="A18" s="12" t="s">
        <v>340</v>
      </c>
      <c r="B18" s="31" t="s">
        <v>417</v>
      </c>
      <c r="C18" s="8" t="s">
        <v>425</v>
      </c>
      <c r="D18" s="6" t="s">
        <v>375</v>
      </c>
      <c r="E18" s="6"/>
      <c r="F18" s="6"/>
      <c r="G18" s="6"/>
      <c r="H18" s="6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28" t="s">
        <v>605</v>
      </c>
      <c r="V18" s="28">
        <v>2770</v>
      </c>
      <c r="W18" s="28">
        <v>683</v>
      </c>
      <c r="X18" s="28" t="s">
        <v>605</v>
      </c>
      <c r="Y18" s="28">
        <v>1860</v>
      </c>
      <c r="Z18" s="28">
        <v>629</v>
      </c>
      <c r="AA18" s="28" t="s">
        <v>605</v>
      </c>
      <c r="AB18" s="28">
        <v>593</v>
      </c>
      <c r="AC18" s="28">
        <v>460</v>
      </c>
      <c r="AD18" s="28" t="s">
        <v>605</v>
      </c>
      <c r="AE18" s="28">
        <v>1420</v>
      </c>
      <c r="AF18" s="28">
        <v>481</v>
      </c>
      <c r="AG18" s="28" t="s">
        <v>605</v>
      </c>
      <c r="AH18" s="28">
        <v>1260</v>
      </c>
      <c r="AI18" s="28">
        <v>123</v>
      </c>
    </row>
    <row r="19" spans="1:39" ht="15" customHeight="1" x14ac:dyDescent="0.2">
      <c r="A19" s="12" t="s">
        <v>340</v>
      </c>
      <c r="B19" s="31" t="s">
        <v>418</v>
      </c>
      <c r="C19" s="8" t="s">
        <v>425</v>
      </c>
      <c r="D19" s="6" t="s">
        <v>375</v>
      </c>
      <c r="E19" s="6"/>
      <c r="F19" s="6"/>
      <c r="G19" s="6"/>
      <c r="H19" s="6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28" t="s">
        <v>605</v>
      </c>
      <c r="V19" s="28">
        <v>3280</v>
      </c>
      <c r="W19" s="28">
        <v>792</v>
      </c>
      <c r="X19" s="28" t="s">
        <v>605</v>
      </c>
      <c r="Y19" s="28">
        <v>2200</v>
      </c>
      <c r="Z19" s="28">
        <v>725</v>
      </c>
      <c r="AA19" s="28" t="s">
        <v>605</v>
      </c>
      <c r="AB19" s="28">
        <v>663</v>
      </c>
      <c r="AC19" s="28">
        <v>490</v>
      </c>
      <c r="AD19" s="28" t="s">
        <v>605</v>
      </c>
      <c r="AE19" s="28">
        <v>1620</v>
      </c>
      <c r="AF19" s="28">
        <v>533</v>
      </c>
      <c r="AG19" s="28" t="s">
        <v>605</v>
      </c>
      <c r="AH19" s="28">
        <v>1540</v>
      </c>
      <c r="AI19" s="28">
        <v>178</v>
      </c>
    </row>
    <row r="20" spans="1:39" s="2" customFormat="1" ht="15" customHeight="1" x14ac:dyDescent="0.2">
      <c r="A20" s="12" t="s">
        <v>265</v>
      </c>
      <c r="B20" s="31" t="s">
        <v>362</v>
      </c>
      <c r="C20" s="20" t="s">
        <v>370</v>
      </c>
      <c r="D20" s="6" t="s">
        <v>20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28" t="s">
        <v>605</v>
      </c>
      <c r="V20" s="28">
        <v>510</v>
      </c>
      <c r="W20" s="28">
        <v>280</v>
      </c>
      <c r="X20" s="28" t="s">
        <v>605</v>
      </c>
      <c r="Y20" s="28">
        <v>500</v>
      </c>
      <c r="Z20" s="28">
        <v>280</v>
      </c>
      <c r="AA20" s="28" t="s">
        <v>605</v>
      </c>
      <c r="AB20" s="28">
        <v>510</v>
      </c>
      <c r="AC20" s="28">
        <v>290</v>
      </c>
      <c r="AD20" s="28" t="s">
        <v>605</v>
      </c>
      <c r="AE20" s="28">
        <v>550</v>
      </c>
      <c r="AF20" s="28">
        <v>280</v>
      </c>
      <c r="AG20" s="28" t="s">
        <v>605</v>
      </c>
      <c r="AH20" s="28">
        <v>310</v>
      </c>
      <c r="AI20" s="28">
        <v>190</v>
      </c>
      <c r="AJ20" s="14"/>
      <c r="AK20" s="14"/>
      <c r="AL20" s="14"/>
      <c r="AM20" s="14"/>
    </row>
    <row r="21" spans="1:39" s="2" customFormat="1" ht="15" customHeight="1" x14ac:dyDescent="0.2">
      <c r="A21" s="12" t="s">
        <v>265</v>
      </c>
      <c r="B21" s="31" t="s">
        <v>364</v>
      </c>
      <c r="C21" s="20" t="s">
        <v>370</v>
      </c>
      <c r="D21" s="6" t="s">
        <v>20</v>
      </c>
      <c r="E21" s="6"/>
      <c r="F21" s="6"/>
      <c r="G21" s="6"/>
      <c r="H21" s="6"/>
      <c r="I21" s="19">
        <v>0</v>
      </c>
      <c r="J21" s="19">
        <v>94.2</v>
      </c>
      <c r="K21" s="19">
        <v>0</v>
      </c>
      <c r="L21" s="19">
        <v>0</v>
      </c>
      <c r="M21" s="18">
        <v>0</v>
      </c>
      <c r="N21" s="18">
        <v>0</v>
      </c>
      <c r="O21" s="19">
        <v>0</v>
      </c>
      <c r="P21" s="21">
        <v>0</v>
      </c>
      <c r="Q21" s="19">
        <v>0</v>
      </c>
      <c r="R21" s="19">
        <v>0</v>
      </c>
      <c r="S21" s="19">
        <v>0</v>
      </c>
      <c r="T21" s="21">
        <v>0</v>
      </c>
      <c r="U21" s="28" t="s">
        <v>605</v>
      </c>
      <c r="V21" s="28" t="s">
        <v>21</v>
      </c>
      <c r="W21" s="28" t="s">
        <v>21</v>
      </c>
      <c r="X21" s="28" t="s">
        <v>605</v>
      </c>
      <c r="Y21" s="28" t="s">
        <v>21</v>
      </c>
      <c r="Z21" s="28" t="s">
        <v>21</v>
      </c>
      <c r="AA21" s="28" t="s">
        <v>605</v>
      </c>
      <c r="AB21" s="28" t="s">
        <v>21</v>
      </c>
      <c r="AC21" s="28" t="s">
        <v>21</v>
      </c>
      <c r="AD21" s="28" t="s">
        <v>605</v>
      </c>
      <c r="AE21" s="28" t="s">
        <v>21</v>
      </c>
      <c r="AF21" s="28" t="s">
        <v>21</v>
      </c>
      <c r="AG21" s="28" t="s">
        <v>605</v>
      </c>
      <c r="AH21" s="28" t="s">
        <v>21</v>
      </c>
      <c r="AI21" s="28" t="s">
        <v>21</v>
      </c>
      <c r="AJ21" s="14"/>
      <c r="AK21" s="14"/>
      <c r="AL21" s="14"/>
      <c r="AM21" s="14"/>
    </row>
    <row r="22" spans="1:39" s="2" customFormat="1" ht="15" customHeight="1" x14ac:dyDescent="0.2">
      <c r="A22" s="12" t="s">
        <v>265</v>
      </c>
      <c r="B22" s="31" t="s">
        <v>365</v>
      </c>
      <c r="C22" s="20" t="s">
        <v>370</v>
      </c>
      <c r="D22" s="6" t="s">
        <v>20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28" t="s">
        <v>605</v>
      </c>
      <c r="V22" s="28" t="s">
        <v>21</v>
      </c>
      <c r="W22" s="28" t="s">
        <v>21</v>
      </c>
      <c r="X22" s="28" t="s">
        <v>605</v>
      </c>
      <c r="Y22" s="28" t="s">
        <v>21</v>
      </c>
      <c r="Z22" s="28" t="s">
        <v>21</v>
      </c>
      <c r="AA22" s="28" t="s">
        <v>605</v>
      </c>
      <c r="AB22" s="28" t="s">
        <v>21</v>
      </c>
      <c r="AC22" s="28" t="s">
        <v>21</v>
      </c>
      <c r="AD22" s="28" t="s">
        <v>605</v>
      </c>
      <c r="AE22" s="28" t="s">
        <v>21</v>
      </c>
      <c r="AF22" s="28" t="s">
        <v>21</v>
      </c>
      <c r="AG22" s="28" t="s">
        <v>605</v>
      </c>
      <c r="AH22" s="28" t="s">
        <v>21</v>
      </c>
      <c r="AI22" s="28" t="s">
        <v>21</v>
      </c>
      <c r="AJ22" s="14"/>
      <c r="AK22" s="14"/>
      <c r="AL22" s="14"/>
      <c r="AM22" s="14"/>
    </row>
    <row r="23" spans="1:39" ht="15" customHeight="1" x14ac:dyDescent="0.2">
      <c r="A23" s="12" t="s">
        <v>340</v>
      </c>
      <c r="B23" s="31" t="s">
        <v>366</v>
      </c>
      <c r="C23" s="20" t="s">
        <v>370</v>
      </c>
      <c r="D23" s="6" t="s">
        <v>20</v>
      </c>
      <c r="E23" s="6"/>
      <c r="F23" s="6"/>
      <c r="G23" s="6"/>
      <c r="H23" s="6"/>
      <c r="I23" s="19">
        <v>309.60000000000002</v>
      </c>
      <c r="J23" s="19">
        <v>532.9</v>
      </c>
      <c r="K23" s="19">
        <v>223.6</v>
      </c>
      <c r="L23" s="19">
        <v>455.8</v>
      </c>
      <c r="M23" s="19">
        <v>287.8</v>
      </c>
      <c r="N23" s="19">
        <v>445.1</v>
      </c>
      <c r="O23" s="19">
        <v>203.9</v>
      </c>
      <c r="P23" s="19">
        <v>470.8</v>
      </c>
      <c r="Q23" s="18">
        <v>239.8</v>
      </c>
      <c r="R23" s="19">
        <v>423.7</v>
      </c>
      <c r="S23" s="19">
        <v>233.4</v>
      </c>
      <c r="T23" s="19">
        <v>455.8</v>
      </c>
      <c r="U23" s="28" t="s">
        <v>605</v>
      </c>
      <c r="V23" s="28">
        <v>420</v>
      </c>
      <c r="W23" s="28">
        <v>230</v>
      </c>
      <c r="X23" s="28" t="s">
        <v>605</v>
      </c>
      <c r="Y23" s="28">
        <v>410</v>
      </c>
      <c r="Z23" s="28">
        <v>230</v>
      </c>
      <c r="AA23" s="28" t="s">
        <v>605</v>
      </c>
      <c r="AB23" s="28">
        <v>410</v>
      </c>
      <c r="AC23" s="28">
        <v>240</v>
      </c>
      <c r="AD23" s="28" t="s">
        <v>605</v>
      </c>
      <c r="AE23" s="28">
        <v>450</v>
      </c>
      <c r="AF23" s="28">
        <v>230</v>
      </c>
      <c r="AG23" s="28" t="s">
        <v>605</v>
      </c>
      <c r="AH23" s="28">
        <v>250</v>
      </c>
      <c r="AI23" s="28">
        <v>150</v>
      </c>
    </row>
    <row r="24" spans="1:39" ht="15" customHeight="1" x14ac:dyDescent="0.2">
      <c r="A24" s="12" t="s">
        <v>340</v>
      </c>
      <c r="B24" s="31" t="s">
        <v>328</v>
      </c>
      <c r="C24" s="8" t="s">
        <v>371</v>
      </c>
      <c r="D24" s="6" t="s">
        <v>20</v>
      </c>
      <c r="E24" s="6"/>
      <c r="F24" s="6"/>
      <c r="G24" s="6"/>
      <c r="H24" s="6"/>
      <c r="I24" s="19">
        <v>486</v>
      </c>
      <c r="J24" s="19">
        <v>713.6</v>
      </c>
      <c r="K24" s="19">
        <v>412.2</v>
      </c>
      <c r="L24" s="19">
        <v>608.20000000000005</v>
      </c>
      <c r="M24" s="19">
        <v>407</v>
      </c>
      <c r="N24" s="19">
        <v>484.5</v>
      </c>
      <c r="O24" s="19">
        <v>579.1</v>
      </c>
      <c r="P24" s="19">
        <v>504.8</v>
      </c>
      <c r="Q24" s="19">
        <v>402.7</v>
      </c>
      <c r="R24" s="19">
        <v>604</v>
      </c>
      <c r="S24" s="19">
        <v>497.1</v>
      </c>
      <c r="T24" s="19">
        <v>623.70000000000005</v>
      </c>
      <c r="U24" s="28" t="s">
        <v>605</v>
      </c>
      <c r="V24" s="28">
        <v>685</v>
      </c>
      <c r="W24" s="28">
        <v>498</v>
      </c>
      <c r="X24" s="28" t="s">
        <v>605</v>
      </c>
      <c r="Y24" s="28">
        <v>693</v>
      </c>
      <c r="Z24" s="28">
        <v>398</v>
      </c>
      <c r="AA24" s="28" t="s">
        <v>605</v>
      </c>
      <c r="AB24" s="28">
        <v>677</v>
      </c>
      <c r="AC24" s="28">
        <v>370</v>
      </c>
      <c r="AD24" s="28" t="s">
        <v>605</v>
      </c>
      <c r="AE24" s="28">
        <v>643</v>
      </c>
      <c r="AF24" s="28">
        <v>361</v>
      </c>
      <c r="AG24" s="28" t="s">
        <v>605</v>
      </c>
      <c r="AH24" s="28">
        <v>4870</v>
      </c>
      <c r="AI24" s="28">
        <v>4360</v>
      </c>
    </row>
    <row r="25" spans="1:39" ht="15" customHeight="1" x14ac:dyDescent="0.2">
      <c r="A25" s="12" t="s">
        <v>340</v>
      </c>
      <c r="B25" s="31" t="s">
        <v>367</v>
      </c>
      <c r="C25" s="8" t="s">
        <v>372</v>
      </c>
      <c r="D25" s="6" t="s">
        <v>431</v>
      </c>
      <c r="E25" s="6"/>
      <c r="F25" s="6"/>
      <c r="G25" s="6"/>
      <c r="H25" s="6"/>
      <c r="I25" s="19">
        <v>1930</v>
      </c>
      <c r="J25" s="19">
        <v>3383</v>
      </c>
      <c r="K25" s="19">
        <v>1879</v>
      </c>
      <c r="L25" s="19">
        <v>2753</v>
      </c>
      <c r="M25" s="19">
        <v>1660</v>
      </c>
      <c r="N25" s="19">
        <v>2557</v>
      </c>
      <c r="O25" s="19">
        <v>2853</v>
      </c>
      <c r="P25" s="19">
        <v>2567</v>
      </c>
      <c r="Q25" s="18">
        <v>1500</v>
      </c>
      <c r="R25" s="19">
        <v>2910</v>
      </c>
      <c r="S25" s="19">
        <v>2333</v>
      </c>
      <c r="T25" s="19">
        <v>2740</v>
      </c>
      <c r="U25" s="28" t="s">
        <v>605</v>
      </c>
      <c r="V25" s="28">
        <v>2880</v>
      </c>
      <c r="W25" s="28">
        <v>2350</v>
      </c>
      <c r="X25" s="28" t="s">
        <v>605</v>
      </c>
      <c r="Y25" s="28">
        <v>2810</v>
      </c>
      <c r="Z25" s="28">
        <v>1720</v>
      </c>
      <c r="AA25" s="28" t="s">
        <v>605</v>
      </c>
      <c r="AB25" s="28">
        <v>2740</v>
      </c>
      <c r="AC25" s="28">
        <v>1680</v>
      </c>
      <c r="AD25" s="28" t="s">
        <v>605</v>
      </c>
      <c r="AE25" s="28">
        <v>2760</v>
      </c>
      <c r="AF25" s="28">
        <v>1660</v>
      </c>
      <c r="AG25" s="28" t="s">
        <v>605</v>
      </c>
      <c r="AH25" s="28">
        <v>34400</v>
      </c>
      <c r="AI25" s="28">
        <v>39600</v>
      </c>
    </row>
    <row r="26" spans="1:39" s="2" customFormat="1" ht="15" customHeight="1" x14ac:dyDescent="0.2">
      <c r="A26" s="12" t="s">
        <v>265</v>
      </c>
      <c r="B26" s="31" t="s">
        <v>368</v>
      </c>
      <c r="C26" s="22" t="s">
        <v>373</v>
      </c>
      <c r="D26" s="6" t="s">
        <v>188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28" t="s">
        <v>605</v>
      </c>
      <c r="V26" s="28">
        <v>0.18</v>
      </c>
      <c r="W26" s="28">
        <v>0.14000000000000001</v>
      </c>
      <c r="X26" s="28" t="s">
        <v>605</v>
      </c>
      <c r="Y26" s="28">
        <v>0.17</v>
      </c>
      <c r="Z26" s="28">
        <v>0.11</v>
      </c>
      <c r="AA26" s="28" t="s">
        <v>605</v>
      </c>
      <c r="AB26" s="28">
        <v>0.17</v>
      </c>
      <c r="AC26" s="51">
        <v>0.1</v>
      </c>
      <c r="AD26" s="28" t="s">
        <v>605</v>
      </c>
      <c r="AE26" s="28">
        <v>0.18</v>
      </c>
      <c r="AF26" s="51">
        <v>0.1</v>
      </c>
      <c r="AG26" s="28" t="s">
        <v>605</v>
      </c>
      <c r="AH26" s="28">
        <v>2.34</v>
      </c>
      <c r="AI26" s="51">
        <v>2.2052</v>
      </c>
      <c r="AJ26" s="14"/>
      <c r="AK26" s="14"/>
      <c r="AL26" s="14"/>
      <c r="AM26" s="14"/>
    </row>
    <row r="27" spans="1:39" ht="15" customHeight="1" x14ac:dyDescent="0.2">
      <c r="A27" s="12" t="s">
        <v>340</v>
      </c>
      <c r="B27" s="31" t="s">
        <v>318</v>
      </c>
      <c r="C27" s="22" t="s">
        <v>373</v>
      </c>
      <c r="D27" s="6" t="s">
        <v>20</v>
      </c>
      <c r="E27" s="6"/>
      <c r="F27" s="6"/>
      <c r="G27" s="6"/>
      <c r="H27" s="6"/>
      <c r="I27" s="19">
        <v>1764</v>
      </c>
      <c r="J27" s="19">
        <v>2192</v>
      </c>
      <c r="K27" s="19">
        <v>1272</v>
      </c>
      <c r="L27" s="19">
        <v>1912</v>
      </c>
      <c r="M27" s="19">
        <v>1352</v>
      </c>
      <c r="N27" s="19">
        <v>1716</v>
      </c>
      <c r="O27" s="19">
        <v>1876</v>
      </c>
      <c r="P27" s="19">
        <v>1646</v>
      </c>
      <c r="Q27" s="18">
        <v>1516</v>
      </c>
      <c r="R27" s="19">
        <v>1894</v>
      </c>
      <c r="S27" s="19">
        <v>1650</v>
      </c>
      <c r="T27" s="19">
        <v>1890</v>
      </c>
      <c r="U27" s="28" t="s">
        <v>605</v>
      </c>
      <c r="V27" s="51">
        <v>1780</v>
      </c>
      <c r="W27" s="28">
        <v>1390</v>
      </c>
      <c r="X27" s="28" t="s">
        <v>605</v>
      </c>
      <c r="Y27" s="51">
        <v>1730</v>
      </c>
      <c r="Z27" s="51">
        <v>1120</v>
      </c>
      <c r="AA27" s="28" t="s">
        <v>605</v>
      </c>
      <c r="AB27" s="51">
        <v>1680</v>
      </c>
      <c r="AC27" s="51">
        <v>1040</v>
      </c>
      <c r="AD27" s="28" t="s">
        <v>605</v>
      </c>
      <c r="AE27" s="51">
        <v>1770</v>
      </c>
      <c r="AF27" s="51">
        <v>990</v>
      </c>
      <c r="AG27" s="28" t="s">
        <v>605</v>
      </c>
      <c r="AH27" s="51">
        <v>23400</v>
      </c>
      <c r="AI27" s="51">
        <v>22100</v>
      </c>
    </row>
    <row r="28" spans="1:39" ht="15" customHeight="1" x14ac:dyDescent="0.2">
      <c r="A28" s="12" t="s">
        <v>340</v>
      </c>
      <c r="B28" s="31" t="s">
        <v>320</v>
      </c>
      <c r="C28" s="22" t="s">
        <v>374</v>
      </c>
      <c r="D28" s="6" t="s">
        <v>20</v>
      </c>
      <c r="E28" s="6" t="s">
        <v>528</v>
      </c>
      <c r="F28" s="6"/>
      <c r="G28" s="6"/>
      <c r="H28" s="12" t="s">
        <v>551</v>
      </c>
      <c r="I28" s="19">
        <v>1542</v>
      </c>
      <c r="J28" s="19">
        <v>2094</v>
      </c>
      <c r="K28" s="19">
        <v>1106</v>
      </c>
      <c r="L28" s="19">
        <v>1928</v>
      </c>
      <c r="M28" s="19">
        <v>1232</v>
      </c>
      <c r="N28" s="19">
        <v>1430</v>
      </c>
      <c r="O28" s="19">
        <v>1622</v>
      </c>
      <c r="P28" s="19">
        <v>1502</v>
      </c>
      <c r="Q28" s="18">
        <v>1254</v>
      </c>
      <c r="R28" s="19">
        <v>1758</v>
      </c>
      <c r="S28" s="19">
        <v>1356</v>
      </c>
      <c r="T28" s="23">
        <v>1804</v>
      </c>
      <c r="U28" s="28" t="s">
        <v>605</v>
      </c>
      <c r="V28" s="28">
        <v>1680</v>
      </c>
      <c r="W28" s="28">
        <v>1220</v>
      </c>
      <c r="X28" s="28" t="s">
        <v>605</v>
      </c>
      <c r="Y28" s="28">
        <v>1680</v>
      </c>
      <c r="Z28" s="28">
        <v>1000</v>
      </c>
      <c r="AA28" s="28" t="s">
        <v>605</v>
      </c>
      <c r="AB28" s="28">
        <v>1610</v>
      </c>
      <c r="AC28" s="28">
        <v>970</v>
      </c>
      <c r="AD28" s="28" t="s">
        <v>605</v>
      </c>
      <c r="AE28" s="28">
        <v>1700</v>
      </c>
      <c r="AF28" s="28">
        <v>890</v>
      </c>
      <c r="AG28" s="28" t="s">
        <v>605</v>
      </c>
      <c r="AH28" s="28">
        <v>22800</v>
      </c>
      <c r="AI28" s="28">
        <v>21300</v>
      </c>
    </row>
    <row r="29" spans="1:39" ht="15" customHeight="1" x14ac:dyDescent="0.2">
      <c r="A29" s="12" t="s">
        <v>340</v>
      </c>
      <c r="B29" s="31" t="s">
        <v>319</v>
      </c>
      <c r="C29" s="8" t="s">
        <v>374</v>
      </c>
      <c r="D29" s="6" t="s">
        <v>20</v>
      </c>
      <c r="E29" s="6" t="s">
        <v>526</v>
      </c>
      <c r="F29" s="6"/>
      <c r="G29" s="6">
        <v>75</v>
      </c>
      <c r="H29" s="8"/>
      <c r="I29" s="19">
        <v>585</v>
      </c>
      <c r="J29" s="18" t="s">
        <v>21</v>
      </c>
      <c r="K29" s="19">
        <v>86</v>
      </c>
      <c r="L29" s="19">
        <v>25</v>
      </c>
      <c r="M29" s="19">
        <v>406.7</v>
      </c>
      <c r="N29" s="19">
        <v>193.3</v>
      </c>
      <c r="O29" s="19">
        <v>132</v>
      </c>
      <c r="P29" s="19">
        <v>96</v>
      </c>
      <c r="Q29" s="30">
        <v>960</v>
      </c>
      <c r="R29" s="19">
        <v>56</v>
      </c>
      <c r="S29" s="19">
        <v>153.6</v>
      </c>
      <c r="T29" s="19">
        <v>28.3</v>
      </c>
      <c r="U29" s="28" t="s">
        <v>605</v>
      </c>
      <c r="V29" s="28">
        <v>53.8</v>
      </c>
      <c r="W29" s="28">
        <v>144</v>
      </c>
      <c r="X29" s="28" t="s">
        <v>605</v>
      </c>
      <c r="Y29" s="28">
        <v>32.200000000000003</v>
      </c>
      <c r="Z29" s="28">
        <v>89.3</v>
      </c>
      <c r="AA29" s="28" t="s">
        <v>605</v>
      </c>
      <c r="AB29" s="28">
        <v>10.9</v>
      </c>
      <c r="AC29" s="28">
        <v>57.3</v>
      </c>
      <c r="AD29" s="28" t="s">
        <v>605</v>
      </c>
      <c r="AE29" s="28">
        <v>40.4</v>
      </c>
      <c r="AF29" s="28">
        <v>78.599999999999994</v>
      </c>
      <c r="AG29" s="28" t="s">
        <v>605</v>
      </c>
      <c r="AH29" s="28">
        <v>8.1</v>
      </c>
      <c r="AI29" s="28">
        <v>55.8</v>
      </c>
    </row>
    <row r="30" spans="1:39" ht="15" customHeight="1" x14ac:dyDescent="0.2">
      <c r="A30" s="12" t="s">
        <v>340</v>
      </c>
      <c r="B30" s="32" t="s">
        <v>13</v>
      </c>
      <c r="C30" s="20" t="s">
        <v>426</v>
      </c>
      <c r="D30" s="6" t="s">
        <v>20</v>
      </c>
      <c r="E30" s="6"/>
      <c r="F30" s="6"/>
      <c r="G30" s="6"/>
      <c r="H30" s="6"/>
      <c r="I30" s="19">
        <v>175</v>
      </c>
      <c r="J30" s="18" t="s">
        <v>21</v>
      </c>
      <c r="K30" s="18" t="s">
        <v>21</v>
      </c>
      <c r="L30" s="19">
        <v>12</v>
      </c>
      <c r="M30" s="19">
        <v>100</v>
      </c>
      <c r="N30" s="19">
        <v>136.69999999999999</v>
      </c>
      <c r="O30" s="18" t="s">
        <v>21</v>
      </c>
      <c r="P30" s="19">
        <v>66</v>
      </c>
      <c r="Q30" s="23">
        <v>120</v>
      </c>
      <c r="R30" s="19">
        <v>40</v>
      </c>
      <c r="S30" s="18" t="s">
        <v>21</v>
      </c>
      <c r="T30" s="19">
        <v>24.2</v>
      </c>
      <c r="U30" s="28">
        <v>146</v>
      </c>
      <c r="V30" s="28">
        <v>38.5</v>
      </c>
      <c r="W30" s="29">
        <v>64</v>
      </c>
      <c r="X30" s="28" t="s">
        <v>21</v>
      </c>
      <c r="Y30" s="28">
        <v>22.6</v>
      </c>
      <c r="Z30" s="29">
        <v>23</v>
      </c>
      <c r="AA30" s="28">
        <v>216</v>
      </c>
      <c r="AB30" s="51">
        <v>8</v>
      </c>
      <c r="AC30" s="29">
        <v>14.8</v>
      </c>
      <c r="AD30" s="28">
        <v>138</v>
      </c>
      <c r="AE30" s="29">
        <v>32</v>
      </c>
      <c r="AF30" s="29">
        <v>17.100000000000001</v>
      </c>
      <c r="AG30" s="28">
        <v>105</v>
      </c>
      <c r="AH30" s="28" t="s">
        <v>21</v>
      </c>
      <c r="AI30" s="29" t="s">
        <v>21</v>
      </c>
    </row>
    <row r="31" spans="1:39" ht="15" customHeight="1" x14ac:dyDescent="0.2">
      <c r="A31" s="12" t="s">
        <v>340</v>
      </c>
      <c r="B31" s="32" t="s">
        <v>329</v>
      </c>
      <c r="C31" s="8" t="s">
        <v>376</v>
      </c>
      <c r="D31" s="6" t="s">
        <v>20</v>
      </c>
      <c r="E31" s="6"/>
      <c r="F31" s="6"/>
      <c r="G31" s="6"/>
      <c r="H31" s="6"/>
      <c r="I31" s="19" t="s">
        <v>538</v>
      </c>
      <c r="J31" s="18" t="s">
        <v>21</v>
      </c>
      <c r="K31" s="18" t="s">
        <v>538</v>
      </c>
      <c r="L31" s="19" t="s">
        <v>538</v>
      </c>
      <c r="M31" s="19" t="s">
        <v>538</v>
      </c>
      <c r="N31" s="18" t="s">
        <v>21</v>
      </c>
      <c r="O31" s="18" t="s">
        <v>538</v>
      </c>
      <c r="P31" s="18" t="s">
        <v>538</v>
      </c>
      <c r="Q31" s="18" t="s">
        <v>21</v>
      </c>
      <c r="R31" s="18" t="s">
        <v>21</v>
      </c>
      <c r="S31" s="18" t="s">
        <v>538</v>
      </c>
      <c r="T31" s="18" t="s">
        <v>538</v>
      </c>
      <c r="U31" s="28" t="s">
        <v>605</v>
      </c>
      <c r="V31" s="28" t="s">
        <v>390</v>
      </c>
      <c r="W31" s="28" t="s">
        <v>21</v>
      </c>
      <c r="X31" s="28" t="s">
        <v>605</v>
      </c>
      <c r="Y31" s="28" t="s">
        <v>390</v>
      </c>
      <c r="Z31" s="28" t="s">
        <v>21</v>
      </c>
      <c r="AA31" s="28" t="s">
        <v>605</v>
      </c>
      <c r="AB31" s="28" t="s">
        <v>390</v>
      </c>
      <c r="AC31" s="28" t="s">
        <v>21</v>
      </c>
      <c r="AD31" s="28" t="s">
        <v>605</v>
      </c>
      <c r="AE31" s="28" t="s">
        <v>21</v>
      </c>
      <c r="AF31" s="28" t="s">
        <v>21</v>
      </c>
      <c r="AG31" s="28" t="s">
        <v>605</v>
      </c>
      <c r="AH31" s="28" t="s">
        <v>434</v>
      </c>
      <c r="AI31" s="28" t="s">
        <v>21</v>
      </c>
    </row>
    <row r="32" spans="1:39" ht="15" customHeight="1" x14ac:dyDescent="0.2">
      <c r="A32" s="12" t="s">
        <v>340</v>
      </c>
      <c r="B32" s="31" t="s">
        <v>330</v>
      </c>
      <c r="C32" s="8" t="s">
        <v>377</v>
      </c>
      <c r="D32" s="6" t="s">
        <v>20</v>
      </c>
      <c r="E32" s="6"/>
      <c r="F32" s="6"/>
      <c r="G32" s="6"/>
      <c r="H32" s="6"/>
      <c r="I32" s="19">
        <v>0.49530000000000002</v>
      </c>
      <c r="J32" s="19">
        <v>0.67730000000000001</v>
      </c>
      <c r="K32" s="19">
        <v>0.66110000000000002</v>
      </c>
      <c r="L32" s="19">
        <v>0.81140000000000001</v>
      </c>
      <c r="M32" s="19">
        <v>0.62319999999999998</v>
      </c>
      <c r="N32" s="19">
        <v>0.84670000000000001</v>
      </c>
      <c r="O32" s="19">
        <v>0.87929999999999997</v>
      </c>
      <c r="P32" s="19">
        <v>0.82350000000000001</v>
      </c>
      <c r="Q32" s="18">
        <v>0.42470000000000002</v>
      </c>
      <c r="R32" s="19">
        <v>0.78059999999999996</v>
      </c>
      <c r="S32" s="23">
        <v>0.87890000000000001</v>
      </c>
      <c r="T32" s="19">
        <v>0.78349999999999997</v>
      </c>
      <c r="U32" s="28" t="s">
        <v>605</v>
      </c>
      <c r="V32" s="28">
        <v>0.60199999999999998</v>
      </c>
      <c r="W32" s="28">
        <v>1.53</v>
      </c>
      <c r="X32" s="28" t="s">
        <v>605</v>
      </c>
      <c r="Y32" s="28">
        <v>0.64</v>
      </c>
      <c r="Z32" s="28">
        <v>0.34699999999999998</v>
      </c>
      <c r="AA32" s="28" t="s">
        <v>605</v>
      </c>
      <c r="AB32" s="28">
        <v>0.63500000000000001</v>
      </c>
      <c r="AC32" s="28">
        <v>0.34399999999999997</v>
      </c>
      <c r="AD32" s="28" t="s">
        <v>605</v>
      </c>
      <c r="AE32" s="28">
        <v>0.52500000000000002</v>
      </c>
      <c r="AF32" s="28">
        <v>0.34100000000000003</v>
      </c>
      <c r="AG32" s="28" t="s">
        <v>605</v>
      </c>
      <c r="AH32" s="28">
        <v>0.67200000000000004</v>
      </c>
      <c r="AI32" s="28">
        <v>0.67100000000000004</v>
      </c>
    </row>
    <row r="33" spans="1:35" ht="15" customHeight="1" x14ac:dyDescent="0.2">
      <c r="A33" s="12" t="s">
        <v>340</v>
      </c>
      <c r="B33" s="31" t="s">
        <v>321</v>
      </c>
      <c r="C33" s="22" t="s">
        <v>427</v>
      </c>
      <c r="D33" s="6" t="s">
        <v>432</v>
      </c>
      <c r="E33" s="6"/>
      <c r="F33" s="6"/>
      <c r="G33" s="6"/>
      <c r="H33" s="6"/>
      <c r="I33" s="19">
        <v>7.9</v>
      </c>
      <c r="J33" s="19">
        <v>8.3000000000000007</v>
      </c>
      <c r="K33" s="19">
        <v>7.5</v>
      </c>
      <c r="L33" s="19">
        <v>7.8</v>
      </c>
      <c r="M33" s="19">
        <v>7.8</v>
      </c>
      <c r="N33" s="19">
        <v>8</v>
      </c>
      <c r="O33" s="19">
        <v>7.7</v>
      </c>
      <c r="P33" s="19">
        <v>7.9</v>
      </c>
      <c r="Q33" s="30">
        <v>7.9</v>
      </c>
      <c r="R33" s="19">
        <v>7.6</v>
      </c>
      <c r="S33" s="19">
        <v>7.1</v>
      </c>
      <c r="T33" s="19">
        <v>7.7</v>
      </c>
      <c r="U33" s="28" t="s">
        <v>605</v>
      </c>
      <c r="V33" s="28">
        <v>7.35</v>
      </c>
      <c r="W33" s="51">
        <v>6.5</v>
      </c>
      <c r="X33" s="28" t="s">
        <v>605</v>
      </c>
      <c r="Y33" s="28">
        <v>7.29</v>
      </c>
      <c r="Z33" s="28">
        <v>7.7</v>
      </c>
      <c r="AA33" s="28" t="s">
        <v>605</v>
      </c>
      <c r="AB33" s="28">
        <v>7.23</v>
      </c>
      <c r="AC33" s="28">
        <v>7.41</v>
      </c>
      <c r="AD33" s="28" t="s">
        <v>605</v>
      </c>
      <c r="AE33" s="28">
        <v>7.16</v>
      </c>
      <c r="AF33" s="28">
        <v>7.35</v>
      </c>
      <c r="AG33" s="28" t="s">
        <v>605</v>
      </c>
      <c r="AH33" s="28">
        <v>6.94</v>
      </c>
      <c r="AI33" s="28">
        <v>7.72</v>
      </c>
    </row>
    <row r="34" spans="1:35" ht="15" customHeight="1" x14ac:dyDescent="0.2">
      <c r="A34" s="12" t="s">
        <v>340</v>
      </c>
      <c r="B34" s="31" t="s">
        <v>379</v>
      </c>
      <c r="C34" s="22" t="s">
        <v>427</v>
      </c>
      <c r="D34" s="6" t="s">
        <v>380</v>
      </c>
      <c r="E34" s="6"/>
      <c r="F34" s="6"/>
      <c r="G34" s="6"/>
      <c r="H34" s="6"/>
      <c r="I34" s="19">
        <v>19</v>
      </c>
      <c r="J34" s="19">
        <v>17</v>
      </c>
      <c r="K34" s="19">
        <v>14</v>
      </c>
      <c r="L34" s="19">
        <v>19</v>
      </c>
      <c r="M34" s="19">
        <v>20</v>
      </c>
      <c r="N34" s="19">
        <v>20</v>
      </c>
      <c r="O34" s="19">
        <v>16</v>
      </c>
      <c r="P34" s="19">
        <v>21</v>
      </c>
      <c r="Q34" s="18">
        <v>15</v>
      </c>
      <c r="R34" s="19">
        <v>15</v>
      </c>
      <c r="S34" s="19">
        <v>14</v>
      </c>
      <c r="T34" s="23">
        <v>18</v>
      </c>
      <c r="U34" s="28" t="s">
        <v>605</v>
      </c>
      <c r="V34" s="28">
        <v>21.1</v>
      </c>
      <c r="W34" s="28">
        <v>10.5</v>
      </c>
      <c r="X34" s="28" t="s">
        <v>605</v>
      </c>
      <c r="Y34" s="28">
        <v>20.9</v>
      </c>
      <c r="Z34" s="28">
        <v>8.3000000000000007</v>
      </c>
      <c r="AA34" s="28" t="s">
        <v>605</v>
      </c>
      <c r="AB34" s="28">
        <v>20.9</v>
      </c>
      <c r="AC34" s="28">
        <v>7.8</v>
      </c>
      <c r="AD34" s="28" t="s">
        <v>605</v>
      </c>
      <c r="AE34" s="28">
        <v>20.8</v>
      </c>
      <c r="AF34" s="28">
        <v>7.8</v>
      </c>
      <c r="AG34" s="28" t="s">
        <v>605</v>
      </c>
      <c r="AH34" s="28">
        <v>20.8</v>
      </c>
      <c r="AI34" s="28">
        <v>8.4</v>
      </c>
    </row>
    <row r="35" spans="1:35" ht="15" customHeight="1" x14ac:dyDescent="0.2">
      <c r="A35" s="12" t="s">
        <v>340</v>
      </c>
      <c r="B35" s="31" t="s">
        <v>322</v>
      </c>
      <c r="C35" s="8" t="s">
        <v>429</v>
      </c>
      <c r="D35" s="29" t="s">
        <v>20</v>
      </c>
      <c r="E35" s="29"/>
      <c r="F35" s="29"/>
      <c r="G35" s="29"/>
      <c r="H35" s="46">
        <v>5</v>
      </c>
      <c r="I35" s="19">
        <v>6.31</v>
      </c>
      <c r="J35" s="19">
        <v>18.739999999999998</v>
      </c>
      <c r="K35" s="19">
        <v>9.4700000000000006</v>
      </c>
      <c r="L35" s="19">
        <v>7.56</v>
      </c>
      <c r="M35" s="19">
        <v>5.97</v>
      </c>
      <c r="N35" s="19">
        <v>3.25</v>
      </c>
      <c r="O35" s="19">
        <v>4.28</v>
      </c>
      <c r="P35" s="19">
        <v>3.27</v>
      </c>
      <c r="Q35" s="18">
        <v>6.21</v>
      </c>
      <c r="R35" s="19">
        <v>5.04</v>
      </c>
      <c r="S35" s="23">
        <v>8.26</v>
      </c>
      <c r="T35" s="19">
        <v>5.27</v>
      </c>
      <c r="U35" s="28" t="s">
        <v>605</v>
      </c>
      <c r="V35" s="28" t="s">
        <v>21</v>
      </c>
      <c r="W35" s="28">
        <v>5.9</v>
      </c>
      <c r="X35" s="28" t="s">
        <v>605</v>
      </c>
      <c r="Y35" s="28" t="s">
        <v>21</v>
      </c>
      <c r="Z35" s="28">
        <v>7.9</v>
      </c>
      <c r="AA35" s="28" t="s">
        <v>605</v>
      </c>
      <c r="AB35" s="28" t="s">
        <v>21</v>
      </c>
      <c r="AC35" s="28">
        <v>6.2</v>
      </c>
      <c r="AD35" s="28" t="s">
        <v>605</v>
      </c>
      <c r="AE35" s="28" t="s">
        <v>21</v>
      </c>
      <c r="AF35" s="28">
        <v>6.4</v>
      </c>
      <c r="AG35" s="28" t="s">
        <v>605</v>
      </c>
      <c r="AH35" s="28" t="s">
        <v>21</v>
      </c>
      <c r="AI35" s="28">
        <v>10</v>
      </c>
    </row>
    <row r="36" spans="1:35" ht="15" customHeight="1" x14ac:dyDescent="0.2">
      <c r="A36" s="12" t="s">
        <v>340</v>
      </c>
      <c r="B36" s="32" t="s">
        <v>103</v>
      </c>
      <c r="C36" s="20" t="s">
        <v>112</v>
      </c>
      <c r="D36" s="29" t="s">
        <v>20</v>
      </c>
      <c r="E36" s="29" t="s">
        <v>520</v>
      </c>
      <c r="F36" s="29"/>
      <c r="G36" s="29">
        <v>30</v>
      </c>
      <c r="H36" s="29"/>
      <c r="I36" s="19">
        <v>2.3534999999999999</v>
      </c>
      <c r="J36" s="19">
        <v>3.3195000000000001</v>
      </c>
      <c r="K36" s="19">
        <v>1.9779</v>
      </c>
      <c r="L36" s="19">
        <v>5.3148999999999997</v>
      </c>
      <c r="M36" s="19">
        <v>5.3978999999999999</v>
      </c>
      <c r="N36" s="19">
        <v>8.0992999999999995</v>
      </c>
      <c r="O36" s="19">
        <v>6.1406000000000001</v>
      </c>
      <c r="P36" s="19">
        <v>7.8807</v>
      </c>
      <c r="Q36" s="6">
        <v>1.258</v>
      </c>
      <c r="R36" s="6">
        <v>4.8358999999999996</v>
      </c>
      <c r="S36" s="6">
        <v>3.7273000000000001</v>
      </c>
      <c r="T36" s="6">
        <v>3.7557</v>
      </c>
      <c r="U36" s="28">
        <v>0.32300000000000001</v>
      </c>
      <c r="V36" s="28">
        <v>4.68</v>
      </c>
      <c r="W36" s="28">
        <v>6.41</v>
      </c>
      <c r="X36" s="28">
        <v>0.90500000000000003</v>
      </c>
      <c r="Y36" s="28">
        <v>3.66</v>
      </c>
      <c r="Z36" s="51">
        <v>3.7</v>
      </c>
      <c r="AA36" s="28">
        <v>0.17799999999999999</v>
      </c>
      <c r="AB36" s="51">
        <v>3.8</v>
      </c>
      <c r="AC36" s="51">
        <v>3</v>
      </c>
      <c r="AD36" s="28">
        <v>0.19400000000000001</v>
      </c>
      <c r="AE36" s="28">
        <v>5.67</v>
      </c>
      <c r="AF36" s="51">
        <v>2.91</v>
      </c>
      <c r="AG36" s="28">
        <v>0.188</v>
      </c>
      <c r="AH36" s="28">
        <v>1.5649999999999999</v>
      </c>
      <c r="AI36" s="52">
        <v>0.63600000000000001</v>
      </c>
    </row>
    <row r="37" spans="1:35" ht="15" customHeight="1" x14ac:dyDescent="0.2">
      <c r="A37" s="12" t="s">
        <v>340</v>
      </c>
      <c r="B37" s="32" t="s">
        <v>104</v>
      </c>
      <c r="C37" s="20" t="s">
        <v>112</v>
      </c>
      <c r="D37" s="29" t="s">
        <v>20</v>
      </c>
      <c r="E37" s="29"/>
      <c r="F37" s="29"/>
      <c r="G37" s="29"/>
      <c r="H37" s="29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52">
        <v>0.99</v>
      </c>
      <c r="V37" s="29">
        <v>14.4</v>
      </c>
      <c r="W37" s="29">
        <v>19.600000000000001</v>
      </c>
      <c r="X37" s="52">
        <v>2.77</v>
      </c>
      <c r="Y37" s="29">
        <v>11.2</v>
      </c>
      <c r="Z37" s="28">
        <v>11.3</v>
      </c>
      <c r="AA37" s="28">
        <v>0.54600000000000004</v>
      </c>
      <c r="AB37" s="28">
        <v>11.7</v>
      </c>
      <c r="AC37" s="28">
        <v>9.18</v>
      </c>
      <c r="AD37" s="28">
        <v>0.59499999999999997</v>
      </c>
      <c r="AE37" s="28">
        <v>17.399999999999999</v>
      </c>
      <c r="AF37" s="28">
        <v>8.92</v>
      </c>
      <c r="AG37" s="28">
        <v>0.57599999999999996</v>
      </c>
      <c r="AH37" s="51">
        <v>4.8</v>
      </c>
      <c r="AI37" s="28">
        <v>1.95</v>
      </c>
    </row>
    <row r="38" spans="1:35" ht="15" customHeight="1" x14ac:dyDescent="0.2">
      <c r="A38" s="12" t="s">
        <v>340</v>
      </c>
      <c r="B38" s="31" t="s">
        <v>436</v>
      </c>
      <c r="C38" s="8" t="s">
        <v>381</v>
      </c>
      <c r="D38" s="29" t="s">
        <v>20</v>
      </c>
      <c r="E38" s="29"/>
      <c r="F38" s="29"/>
      <c r="G38" s="29"/>
      <c r="H38" s="29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28" t="s">
        <v>605</v>
      </c>
      <c r="V38" s="28">
        <v>3.22</v>
      </c>
      <c r="W38" s="53">
        <v>0.22500000000000001</v>
      </c>
      <c r="X38" s="28" t="s">
        <v>605</v>
      </c>
      <c r="Y38" s="28">
        <v>3.17</v>
      </c>
      <c r="Z38" s="28">
        <v>1.7</v>
      </c>
      <c r="AA38" s="28" t="s">
        <v>605</v>
      </c>
      <c r="AB38" s="28">
        <v>3.38</v>
      </c>
      <c r="AC38" s="28">
        <v>1.96</v>
      </c>
      <c r="AD38" s="28" t="s">
        <v>605</v>
      </c>
      <c r="AE38" s="28">
        <v>4.28</v>
      </c>
      <c r="AF38" s="51">
        <v>2</v>
      </c>
      <c r="AG38" s="28" t="s">
        <v>605</v>
      </c>
      <c r="AH38" s="28">
        <v>1.34</v>
      </c>
      <c r="AI38" s="53">
        <v>0.47699999999999998</v>
      </c>
    </row>
    <row r="39" spans="1:35" ht="15" customHeight="1" x14ac:dyDescent="0.2">
      <c r="A39" s="12" t="s">
        <v>340</v>
      </c>
      <c r="B39" s="31" t="s">
        <v>382</v>
      </c>
      <c r="C39" s="22" t="s">
        <v>383</v>
      </c>
      <c r="D39" s="29" t="s">
        <v>20</v>
      </c>
      <c r="E39" s="29"/>
      <c r="F39" s="29"/>
      <c r="G39" s="29"/>
      <c r="H39" s="29"/>
      <c r="I39" s="19" t="s">
        <v>21</v>
      </c>
      <c r="J39" s="18" t="s">
        <v>21</v>
      </c>
      <c r="K39" s="18" t="s">
        <v>21</v>
      </c>
      <c r="L39" s="19" t="s">
        <v>21</v>
      </c>
      <c r="M39" s="19" t="s">
        <v>21</v>
      </c>
      <c r="N39" s="18" t="s">
        <v>21</v>
      </c>
      <c r="O39" s="18" t="s">
        <v>21</v>
      </c>
      <c r="P39" s="18" t="s">
        <v>21</v>
      </c>
      <c r="Q39" s="18" t="s">
        <v>21</v>
      </c>
      <c r="R39" s="18" t="s">
        <v>21</v>
      </c>
      <c r="S39" s="18" t="s">
        <v>21</v>
      </c>
      <c r="T39" s="18" t="s">
        <v>21</v>
      </c>
      <c r="U39" s="28" t="s">
        <v>605</v>
      </c>
      <c r="V39" s="28" t="s">
        <v>21</v>
      </c>
      <c r="W39" s="28" t="s">
        <v>21</v>
      </c>
      <c r="X39" s="28" t="s">
        <v>605</v>
      </c>
      <c r="Y39" s="28" t="s">
        <v>21</v>
      </c>
      <c r="Z39" s="28" t="s">
        <v>21</v>
      </c>
      <c r="AA39" s="28" t="s">
        <v>605</v>
      </c>
      <c r="AB39" s="29">
        <v>3</v>
      </c>
      <c r="AC39" s="28" t="s">
        <v>21</v>
      </c>
      <c r="AD39" s="28" t="s">
        <v>605</v>
      </c>
      <c r="AE39" s="29">
        <v>2</v>
      </c>
      <c r="AF39" s="28" t="s">
        <v>21</v>
      </c>
      <c r="AG39" s="28" t="s">
        <v>605</v>
      </c>
      <c r="AH39" s="28">
        <v>0.3</v>
      </c>
      <c r="AI39" s="28" t="s">
        <v>21</v>
      </c>
    </row>
    <row r="40" spans="1:35" ht="15" customHeight="1" x14ac:dyDescent="0.2">
      <c r="A40" s="12" t="s">
        <v>340</v>
      </c>
      <c r="B40" s="32" t="s">
        <v>323</v>
      </c>
      <c r="C40" s="22" t="s">
        <v>113</v>
      </c>
      <c r="D40" s="29" t="s">
        <v>20</v>
      </c>
      <c r="E40" s="29" t="s">
        <v>525</v>
      </c>
      <c r="F40" s="29"/>
      <c r="G40" s="29">
        <v>30</v>
      </c>
      <c r="H40" s="29"/>
      <c r="I40" s="19">
        <v>22.9</v>
      </c>
      <c r="J40" s="19">
        <v>7.8</v>
      </c>
      <c r="K40" s="19">
        <v>24.6</v>
      </c>
      <c r="L40" s="19">
        <v>53.8</v>
      </c>
      <c r="M40" s="19">
        <v>80.5</v>
      </c>
      <c r="N40" s="19">
        <v>200.6</v>
      </c>
      <c r="O40" s="19">
        <v>93.5</v>
      </c>
      <c r="P40" s="19">
        <v>130</v>
      </c>
      <c r="Q40" s="30">
        <v>29.9</v>
      </c>
      <c r="R40" s="19">
        <v>53.6</v>
      </c>
      <c r="S40" s="19">
        <v>42.7</v>
      </c>
      <c r="T40" s="19">
        <v>46.4</v>
      </c>
      <c r="U40" s="28" t="s">
        <v>605</v>
      </c>
      <c r="V40" s="28">
        <v>16</v>
      </c>
      <c r="W40" s="28">
        <v>54</v>
      </c>
      <c r="X40" s="28" t="s">
        <v>605</v>
      </c>
      <c r="Y40" s="28">
        <v>14</v>
      </c>
      <c r="Z40" s="28">
        <v>14</v>
      </c>
      <c r="AA40" s="28" t="s">
        <v>605</v>
      </c>
      <c r="AB40" s="28">
        <v>28</v>
      </c>
      <c r="AC40" s="28">
        <v>7</v>
      </c>
      <c r="AD40" s="28" t="s">
        <v>605</v>
      </c>
      <c r="AE40" s="28">
        <v>32</v>
      </c>
      <c r="AF40" s="28">
        <v>7</v>
      </c>
      <c r="AG40" s="28" t="s">
        <v>605</v>
      </c>
      <c r="AH40" s="28">
        <v>9</v>
      </c>
      <c r="AI40" s="28" t="s">
        <v>21</v>
      </c>
    </row>
    <row r="41" spans="1:35" ht="15" customHeight="1" x14ac:dyDescent="0.2">
      <c r="A41" s="12" t="s">
        <v>340</v>
      </c>
      <c r="B41" s="24" t="s">
        <v>14</v>
      </c>
      <c r="C41" s="20" t="s">
        <v>113</v>
      </c>
      <c r="D41" s="29" t="s">
        <v>20</v>
      </c>
      <c r="E41" s="29"/>
      <c r="F41" s="29"/>
      <c r="G41" s="29"/>
      <c r="H41" s="29"/>
      <c r="I41" s="12"/>
      <c r="J41" s="12"/>
      <c r="K41" s="12"/>
      <c r="L41" s="12"/>
      <c r="M41" s="12"/>
      <c r="N41" s="12"/>
      <c r="O41" s="12"/>
      <c r="P41" s="12"/>
      <c r="Q41" s="24"/>
      <c r="R41" s="12"/>
      <c r="S41" s="12"/>
      <c r="T41" s="12"/>
      <c r="U41" s="28">
        <v>25.6</v>
      </c>
      <c r="V41" s="28">
        <v>24.2</v>
      </c>
      <c r="W41" s="28">
        <v>16.2</v>
      </c>
      <c r="X41" s="28">
        <v>33.200000000000003</v>
      </c>
      <c r="Y41" s="28">
        <v>10.3</v>
      </c>
      <c r="Z41" s="28">
        <v>15.3</v>
      </c>
      <c r="AA41" s="28">
        <v>18.3</v>
      </c>
      <c r="AB41" s="28">
        <v>30.3</v>
      </c>
      <c r="AC41" s="28">
        <v>14.5</v>
      </c>
      <c r="AD41" s="28">
        <v>15.4</v>
      </c>
      <c r="AE41" s="28">
        <v>56.6</v>
      </c>
      <c r="AF41" s="28">
        <v>13.8</v>
      </c>
      <c r="AG41" s="28">
        <v>11.4</v>
      </c>
      <c r="AH41" s="28">
        <v>10.8</v>
      </c>
      <c r="AI41" s="28">
        <v>17.899999999999999</v>
      </c>
    </row>
    <row r="42" spans="1:35" ht="15" customHeight="1" x14ac:dyDescent="0.2">
      <c r="A42" s="12" t="s">
        <v>340</v>
      </c>
      <c r="B42" s="32" t="s">
        <v>15</v>
      </c>
      <c r="C42" s="20" t="s">
        <v>114</v>
      </c>
      <c r="D42" s="29" t="s">
        <v>20</v>
      </c>
      <c r="E42" s="29" t="s">
        <v>519</v>
      </c>
      <c r="F42" s="29"/>
      <c r="G42" s="36"/>
      <c r="H42" s="29"/>
      <c r="I42" s="19">
        <v>114</v>
      </c>
      <c r="J42" s="19">
        <v>47.9</v>
      </c>
      <c r="K42" s="19">
        <v>90.8</v>
      </c>
      <c r="L42" s="19">
        <v>155</v>
      </c>
      <c r="M42" s="19">
        <v>271</v>
      </c>
      <c r="N42" s="19">
        <v>445.6</v>
      </c>
      <c r="O42" s="19">
        <v>290</v>
      </c>
      <c r="P42" s="19">
        <v>377</v>
      </c>
      <c r="Q42" s="30">
        <v>145.9</v>
      </c>
      <c r="R42" s="19">
        <v>150.1</v>
      </c>
      <c r="S42" s="19">
        <v>153.80000000000001</v>
      </c>
      <c r="T42" s="19">
        <v>143</v>
      </c>
      <c r="U42" s="28">
        <v>210</v>
      </c>
      <c r="V42" s="28">
        <v>180</v>
      </c>
      <c r="W42" s="28">
        <v>140</v>
      </c>
      <c r="X42" s="28">
        <v>97</v>
      </c>
      <c r="Y42" s="28">
        <v>160</v>
      </c>
      <c r="Z42" s="28">
        <v>80</v>
      </c>
      <c r="AA42" s="28">
        <v>130</v>
      </c>
      <c r="AB42" s="28">
        <v>170</v>
      </c>
      <c r="AC42" s="28">
        <v>91</v>
      </c>
      <c r="AD42" s="28">
        <v>110</v>
      </c>
      <c r="AE42" s="28">
        <v>420</v>
      </c>
      <c r="AF42" s="28">
        <v>74</v>
      </c>
      <c r="AG42" s="28">
        <v>290</v>
      </c>
      <c r="AH42" s="28">
        <v>1200</v>
      </c>
      <c r="AI42" s="28">
        <v>1400</v>
      </c>
    </row>
    <row r="43" spans="1:35" ht="15" customHeight="1" x14ac:dyDescent="0.2">
      <c r="A43" s="12" t="s">
        <v>340</v>
      </c>
      <c r="B43" s="32" t="s">
        <v>324</v>
      </c>
      <c r="C43" s="8" t="s">
        <v>384</v>
      </c>
      <c r="D43" s="29" t="s">
        <v>20</v>
      </c>
      <c r="E43" s="29"/>
      <c r="F43" s="29"/>
      <c r="G43" s="29"/>
      <c r="H43" s="29"/>
      <c r="I43" s="19">
        <v>25.53</v>
      </c>
      <c r="J43" s="19">
        <v>15.446</v>
      </c>
      <c r="K43" s="19">
        <v>22.76</v>
      </c>
      <c r="L43" s="19">
        <v>29.295000000000002</v>
      </c>
      <c r="M43" s="19">
        <v>45.1</v>
      </c>
      <c r="N43" s="19">
        <v>49.935000000000002</v>
      </c>
      <c r="O43" s="19">
        <v>49.935000000000002</v>
      </c>
      <c r="P43" s="19">
        <v>48.75</v>
      </c>
      <c r="Q43" s="19">
        <v>15.26</v>
      </c>
      <c r="R43" s="19">
        <v>31.46</v>
      </c>
      <c r="S43" s="19">
        <v>31.46</v>
      </c>
      <c r="T43" s="19">
        <v>23.34</v>
      </c>
      <c r="U43" s="28" t="s">
        <v>605</v>
      </c>
      <c r="V43" s="28">
        <v>27.7</v>
      </c>
      <c r="W43" s="29">
        <v>30</v>
      </c>
      <c r="X43" s="28" t="s">
        <v>605</v>
      </c>
      <c r="Y43" s="28">
        <v>25.3</v>
      </c>
      <c r="Z43" s="28">
        <v>18.5</v>
      </c>
      <c r="AA43" s="28" t="s">
        <v>605</v>
      </c>
      <c r="AB43" s="28">
        <v>31.6</v>
      </c>
      <c r="AC43" s="28">
        <v>21.1</v>
      </c>
      <c r="AD43" s="28" t="s">
        <v>605</v>
      </c>
      <c r="AE43" s="28">
        <v>41.4</v>
      </c>
      <c r="AF43" s="29">
        <v>21</v>
      </c>
      <c r="AG43" s="28" t="s">
        <v>605</v>
      </c>
      <c r="AH43" s="28">
        <v>14.4</v>
      </c>
      <c r="AI43" s="29">
        <v>7.23</v>
      </c>
    </row>
    <row r="44" spans="1:35" ht="15" customHeight="1" x14ac:dyDescent="0.2">
      <c r="A44" s="12" t="s">
        <v>340</v>
      </c>
      <c r="B44" s="31" t="s">
        <v>333</v>
      </c>
      <c r="C44" s="8" t="s">
        <v>385</v>
      </c>
      <c r="D44" s="29" t="s">
        <v>20</v>
      </c>
      <c r="E44" s="29"/>
      <c r="F44" s="29"/>
      <c r="G44" s="29"/>
      <c r="H44" s="29"/>
      <c r="I44" s="19">
        <v>0.81299999999999994</v>
      </c>
      <c r="J44" s="19">
        <v>0.94299999999999995</v>
      </c>
      <c r="K44" s="19">
        <v>0.48299999999999998</v>
      </c>
      <c r="L44" s="19">
        <v>1.1679999999999999</v>
      </c>
      <c r="M44" s="19">
        <v>2.93</v>
      </c>
      <c r="N44" s="19">
        <v>1.8440000000000001</v>
      </c>
      <c r="O44" s="19">
        <v>1.976</v>
      </c>
      <c r="P44" s="19">
        <v>2.8639999999999999</v>
      </c>
      <c r="Q44" s="18">
        <v>0.6</v>
      </c>
      <c r="R44" s="19">
        <v>1.401</v>
      </c>
      <c r="S44" s="19">
        <v>1.4350000000000001</v>
      </c>
      <c r="T44" s="19">
        <v>2.92</v>
      </c>
      <c r="U44" s="28" t="s">
        <v>605</v>
      </c>
      <c r="V44" s="28">
        <v>1.6</v>
      </c>
      <c r="W44" s="28">
        <v>1.5</v>
      </c>
      <c r="X44" s="28" t="s">
        <v>605</v>
      </c>
      <c r="Y44" s="28">
        <v>2.5</v>
      </c>
      <c r="Z44" s="28">
        <v>0.9</v>
      </c>
      <c r="AA44" s="28" t="s">
        <v>605</v>
      </c>
      <c r="AB44" s="28">
        <v>3.5</v>
      </c>
      <c r="AC44" s="28">
        <v>1.2</v>
      </c>
      <c r="AD44" s="28" t="s">
        <v>605</v>
      </c>
      <c r="AE44" s="28">
        <v>1.8</v>
      </c>
      <c r="AF44" s="28">
        <v>1.1000000000000001</v>
      </c>
      <c r="AG44" s="28" t="s">
        <v>605</v>
      </c>
      <c r="AH44" s="28">
        <v>1.8</v>
      </c>
      <c r="AI44" s="28">
        <v>0.42</v>
      </c>
    </row>
    <row r="45" spans="1:35" ht="15" customHeight="1" x14ac:dyDescent="0.2">
      <c r="A45" s="12" t="s">
        <v>552</v>
      </c>
      <c r="B45" s="31" t="s">
        <v>553</v>
      </c>
      <c r="C45" s="8"/>
      <c r="D45" s="29" t="s">
        <v>20</v>
      </c>
      <c r="E45" s="29"/>
      <c r="F45" s="29"/>
      <c r="G45" s="54" t="s">
        <v>551</v>
      </c>
      <c r="H45" s="54">
        <v>200</v>
      </c>
      <c r="I45" s="19"/>
      <c r="J45" s="19"/>
      <c r="K45" s="19" t="s">
        <v>124</v>
      </c>
      <c r="L45" s="19" t="s">
        <v>124</v>
      </c>
      <c r="M45" s="19"/>
      <c r="N45" s="19"/>
      <c r="O45" s="19" t="s">
        <v>124</v>
      </c>
      <c r="P45" s="19" t="s">
        <v>124</v>
      </c>
      <c r="Q45" s="18"/>
      <c r="R45" s="19"/>
      <c r="S45" s="19" t="s">
        <v>124</v>
      </c>
      <c r="T45" s="19" t="s">
        <v>124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</row>
    <row r="46" spans="1:35" ht="15" customHeight="1" x14ac:dyDescent="0.2">
      <c r="A46" s="12" t="s">
        <v>107</v>
      </c>
      <c r="B46" s="32" t="s">
        <v>16</v>
      </c>
      <c r="C46" s="20" t="s">
        <v>115</v>
      </c>
      <c r="D46" s="6" t="s">
        <v>105</v>
      </c>
      <c r="E46" s="6"/>
      <c r="F46" s="6"/>
      <c r="G46" s="12"/>
      <c r="H46" s="12"/>
      <c r="I46" s="19" t="s">
        <v>124</v>
      </c>
      <c r="J46" s="19" t="s">
        <v>124</v>
      </c>
      <c r="K46" s="19" t="s">
        <v>124</v>
      </c>
      <c r="L46" s="19" t="s">
        <v>124</v>
      </c>
      <c r="M46" s="19" t="s">
        <v>124</v>
      </c>
      <c r="N46" s="19" t="s">
        <v>124</v>
      </c>
      <c r="O46" s="19" t="s">
        <v>124</v>
      </c>
      <c r="P46" s="18" t="s">
        <v>124</v>
      </c>
      <c r="Q46" s="19" t="s">
        <v>124</v>
      </c>
      <c r="R46" s="19" t="s">
        <v>124</v>
      </c>
      <c r="S46" s="19" t="s">
        <v>124</v>
      </c>
      <c r="T46" s="18" t="s">
        <v>124</v>
      </c>
      <c r="U46" s="28" t="s">
        <v>605</v>
      </c>
      <c r="V46" s="28" t="s">
        <v>389</v>
      </c>
      <c r="W46" s="28" t="s">
        <v>389</v>
      </c>
      <c r="X46" s="28" t="s">
        <v>605</v>
      </c>
      <c r="Y46" s="28" t="s">
        <v>389</v>
      </c>
      <c r="Z46" s="28" t="s">
        <v>389</v>
      </c>
      <c r="AA46" s="28" t="s">
        <v>605</v>
      </c>
      <c r="AB46" s="28" t="s">
        <v>389</v>
      </c>
      <c r="AC46" s="28">
        <v>120000</v>
      </c>
      <c r="AD46" s="28" t="s">
        <v>605</v>
      </c>
      <c r="AE46" s="28" t="s">
        <v>389</v>
      </c>
      <c r="AF46" s="28">
        <v>52000</v>
      </c>
      <c r="AG46" s="28" t="s">
        <v>605</v>
      </c>
      <c r="AH46" s="28" t="s">
        <v>389</v>
      </c>
      <c r="AI46" s="28">
        <v>16000</v>
      </c>
    </row>
    <row r="47" spans="1:35" ht="15" customHeight="1" x14ac:dyDescent="0.2">
      <c r="A47" s="12" t="s">
        <v>107</v>
      </c>
      <c r="B47" s="32" t="s">
        <v>386</v>
      </c>
      <c r="C47" s="20" t="s">
        <v>115</v>
      </c>
      <c r="D47" s="6" t="s">
        <v>105</v>
      </c>
      <c r="E47" s="6" t="s">
        <v>518</v>
      </c>
      <c r="F47" s="6"/>
      <c r="G47" s="6"/>
      <c r="H47" s="6"/>
      <c r="I47" s="19" t="s">
        <v>124</v>
      </c>
      <c r="J47" s="19" t="s">
        <v>124</v>
      </c>
      <c r="K47" s="19" t="s">
        <v>124</v>
      </c>
      <c r="L47" s="19" t="s">
        <v>124</v>
      </c>
      <c r="M47" s="19" t="s">
        <v>124</v>
      </c>
      <c r="N47" s="19" t="s">
        <v>124</v>
      </c>
      <c r="O47" s="19" t="s">
        <v>124</v>
      </c>
      <c r="P47" s="18" t="s">
        <v>124</v>
      </c>
      <c r="Q47" s="19" t="s">
        <v>124</v>
      </c>
      <c r="R47" s="19" t="s">
        <v>124</v>
      </c>
      <c r="S47" s="19" t="s">
        <v>124</v>
      </c>
      <c r="T47" s="18" t="s">
        <v>124</v>
      </c>
      <c r="U47" s="28" t="s">
        <v>605</v>
      </c>
      <c r="V47" s="28" t="s">
        <v>389</v>
      </c>
      <c r="W47" s="28" t="s">
        <v>389</v>
      </c>
      <c r="X47" s="28" t="s">
        <v>605</v>
      </c>
      <c r="Y47" s="28" t="s">
        <v>389</v>
      </c>
      <c r="Z47" s="28" t="s">
        <v>389</v>
      </c>
      <c r="AA47" s="28" t="s">
        <v>605</v>
      </c>
      <c r="AB47" s="28" t="s">
        <v>389</v>
      </c>
      <c r="AC47" s="28" t="s">
        <v>389</v>
      </c>
      <c r="AD47" s="28" t="s">
        <v>605</v>
      </c>
      <c r="AE47" s="28" t="s">
        <v>389</v>
      </c>
      <c r="AF47" s="28">
        <v>240000</v>
      </c>
      <c r="AG47" s="28" t="s">
        <v>605</v>
      </c>
      <c r="AH47" s="28" t="s">
        <v>389</v>
      </c>
      <c r="AI47" s="28">
        <v>69000</v>
      </c>
    </row>
    <row r="48" spans="1:35" ht="15" customHeight="1" x14ac:dyDescent="0.2">
      <c r="A48" s="12" t="s">
        <v>107</v>
      </c>
      <c r="B48" s="32" t="s">
        <v>17</v>
      </c>
      <c r="C48" s="20" t="s">
        <v>430</v>
      </c>
      <c r="D48" s="6" t="s">
        <v>105</v>
      </c>
      <c r="E48" s="6" t="s">
        <v>517</v>
      </c>
      <c r="F48" s="6"/>
      <c r="G48" s="6"/>
      <c r="H48" s="6"/>
      <c r="I48" s="19">
        <v>24196</v>
      </c>
      <c r="J48" s="18" t="s">
        <v>537</v>
      </c>
      <c r="K48" s="18" t="s">
        <v>537</v>
      </c>
      <c r="L48" s="19">
        <v>24196</v>
      </c>
      <c r="M48" s="19">
        <v>24196</v>
      </c>
      <c r="N48" s="18" t="s">
        <v>537</v>
      </c>
      <c r="O48" s="18" t="s">
        <v>537</v>
      </c>
      <c r="P48" s="19">
        <v>24196</v>
      </c>
      <c r="Q48" s="18" t="s">
        <v>537</v>
      </c>
      <c r="R48" s="18" t="s">
        <v>537</v>
      </c>
      <c r="S48" s="18" t="s">
        <v>537</v>
      </c>
      <c r="T48" s="19">
        <v>24196</v>
      </c>
      <c r="U48" s="28" t="s">
        <v>605</v>
      </c>
      <c r="V48" s="28" t="s">
        <v>389</v>
      </c>
      <c r="W48" s="28">
        <v>20000</v>
      </c>
      <c r="X48" s="28" t="s">
        <v>605</v>
      </c>
      <c r="Y48" s="28" t="s">
        <v>389</v>
      </c>
      <c r="Z48" s="28">
        <v>160000</v>
      </c>
      <c r="AA48" s="28" t="s">
        <v>605</v>
      </c>
      <c r="AB48" s="28" t="s">
        <v>389</v>
      </c>
      <c r="AC48" s="28">
        <v>44000</v>
      </c>
      <c r="AD48" s="28" t="s">
        <v>605</v>
      </c>
      <c r="AE48" s="28" t="s">
        <v>389</v>
      </c>
      <c r="AF48" s="28">
        <v>36000</v>
      </c>
      <c r="AG48" s="28" t="s">
        <v>605</v>
      </c>
      <c r="AH48" s="28" t="s">
        <v>389</v>
      </c>
      <c r="AI48" s="28">
        <v>8400</v>
      </c>
    </row>
    <row r="49" spans="1:35" ht="15" customHeight="1" x14ac:dyDescent="0.2">
      <c r="A49" s="12" t="s">
        <v>107</v>
      </c>
      <c r="B49" s="32" t="s">
        <v>18</v>
      </c>
      <c r="C49" s="8" t="s">
        <v>356</v>
      </c>
      <c r="D49" s="6" t="s">
        <v>350</v>
      </c>
      <c r="E49" s="6"/>
      <c r="F49" s="6"/>
      <c r="G49" s="6"/>
      <c r="H49" s="6"/>
      <c r="I49" s="55" t="s">
        <v>536</v>
      </c>
      <c r="J49" s="18" t="s">
        <v>536</v>
      </c>
      <c r="K49" s="18" t="s">
        <v>536</v>
      </c>
      <c r="L49" s="19" t="s">
        <v>536</v>
      </c>
      <c r="M49" s="19" t="s">
        <v>536</v>
      </c>
      <c r="N49" s="18" t="s">
        <v>536</v>
      </c>
      <c r="O49" s="18" t="s">
        <v>536</v>
      </c>
      <c r="P49" s="18" t="s">
        <v>536</v>
      </c>
      <c r="Q49" s="18" t="s">
        <v>536</v>
      </c>
      <c r="R49" s="18" t="s">
        <v>536</v>
      </c>
      <c r="S49" s="18" t="s">
        <v>536</v>
      </c>
      <c r="T49" s="18" t="s">
        <v>536</v>
      </c>
      <c r="U49" s="28" t="s">
        <v>605</v>
      </c>
      <c r="V49" s="28" t="s">
        <v>357</v>
      </c>
      <c r="W49" s="28" t="s">
        <v>357</v>
      </c>
      <c r="X49" s="28" t="s">
        <v>605</v>
      </c>
      <c r="Y49" s="28" t="s">
        <v>357</v>
      </c>
      <c r="Z49" s="28" t="s">
        <v>357</v>
      </c>
      <c r="AA49" s="28" t="s">
        <v>605</v>
      </c>
      <c r="AB49" s="28" t="s">
        <v>357</v>
      </c>
      <c r="AC49" s="28" t="s">
        <v>357</v>
      </c>
      <c r="AD49" s="28" t="s">
        <v>605</v>
      </c>
      <c r="AE49" s="28" t="s">
        <v>357</v>
      </c>
      <c r="AF49" s="28" t="s">
        <v>357</v>
      </c>
      <c r="AG49" s="28" t="s">
        <v>605</v>
      </c>
      <c r="AH49" s="28" t="s">
        <v>357</v>
      </c>
      <c r="AI49" s="28" t="s">
        <v>357</v>
      </c>
    </row>
    <row r="50" spans="1:35" ht="15" customHeight="1" x14ac:dyDescent="0.2">
      <c r="B50" s="33"/>
      <c r="C50" s="25"/>
      <c r="E50" s="26"/>
      <c r="F50" s="26"/>
      <c r="G50" s="26"/>
    </row>
    <row r="51" spans="1:35" ht="15" customHeight="1" x14ac:dyDescent="0.2">
      <c r="A51" s="13" t="s">
        <v>657</v>
      </c>
    </row>
    <row r="52" spans="1:35" ht="15" customHeight="1" x14ac:dyDescent="0.2">
      <c r="A52" s="7" t="s">
        <v>653</v>
      </c>
      <c r="C52" s="15"/>
    </row>
    <row r="53" spans="1:35" ht="15" customHeight="1" x14ac:dyDescent="0.2">
      <c r="A53" s="7" t="s">
        <v>652</v>
      </c>
      <c r="C53" s="15"/>
    </row>
    <row r="54" spans="1:35" ht="15" customHeight="1" x14ac:dyDescent="0.2">
      <c r="A54" s="7" t="s">
        <v>651</v>
      </c>
    </row>
  </sheetData>
  <autoFilter ref="A1:AI49" xr:uid="{3DCD7132-C1CF-4102-958F-8CC4A402C7B6}">
    <filterColumn colId="4" showButton="0"/>
    <filterColumn colId="5" showButton="0"/>
    <filterColumn colId="6" showButton="0"/>
    <filterColumn colId="8" showButton="0"/>
    <filterColumn colId="9" showButton="0"/>
    <filterColumn colId="10" showButton="0"/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</autoFilter>
  <mergeCells count="21">
    <mergeCell ref="Q2:T2"/>
    <mergeCell ref="U2:W2"/>
    <mergeCell ref="X2:Z2"/>
    <mergeCell ref="AA2:AC2"/>
    <mergeCell ref="AD2:AF2"/>
    <mergeCell ref="AG1:AI1"/>
    <mergeCell ref="D1:D3"/>
    <mergeCell ref="C1:C3"/>
    <mergeCell ref="B1:B3"/>
    <mergeCell ref="A1:A3"/>
    <mergeCell ref="AD1:AF1"/>
    <mergeCell ref="AA1:AC1"/>
    <mergeCell ref="X1:Z1"/>
    <mergeCell ref="U1:W1"/>
    <mergeCell ref="Q1:T1"/>
    <mergeCell ref="I1:L1"/>
    <mergeCell ref="M1:P1"/>
    <mergeCell ref="E1:H2"/>
    <mergeCell ref="I2:L2"/>
    <mergeCell ref="M2:P2"/>
    <mergeCell ref="AG2:A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134"/>
  <sheetViews>
    <sheetView showGridLines="0" zoomScale="120" zoomScaleNormal="12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19" sqref="D119:E119"/>
    </sheetView>
  </sheetViews>
  <sheetFormatPr baseColWidth="10" defaultColWidth="9" defaultRowHeight="15" customHeight="1" x14ac:dyDescent="0.2"/>
  <cols>
    <col min="1" max="1" width="14" style="83" customWidth="1"/>
    <col min="2" max="2" width="34" style="83" customWidth="1"/>
    <col min="3" max="3" width="12.1640625" style="77" bestFit="1" customWidth="1"/>
    <col min="4" max="4" width="14.83203125" style="71" customWidth="1"/>
    <col min="5" max="5" width="12.33203125" style="75" customWidth="1"/>
    <col min="6" max="6" width="14" style="75" customWidth="1"/>
    <col min="7" max="7" width="12.6640625" style="75" customWidth="1"/>
    <col min="8" max="8" width="13.33203125" style="75" customWidth="1"/>
    <col min="9" max="9" width="12.1640625" style="77" customWidth="1"/>
    <col min="10" max="10" width="10.5" style="77" bestFit="1" customWidth="1"/>
    <col min="11" max="11" width="10.5" style="78" bestFit="1" customWidth="1"/>
    <col min="12" max="12" width="9.5" style="78" bestFit="1" customWidth="1"/>
    <col min="13" max="13" width="10" style="78" customWidth="1"/>
    <col min="14" max="14" width="9.5" style="78" bestFit="1" customWidth="1"/>
    <col min="15" max="15" width="11.83203125" style="78" customWidth="1"/>
    <col min="16" max="17" width="9.83203125" style="78" bestFit="1" customWidth="1"/>
    <col min="18" max="19" width="9.5" style="78" customWidth="1"/>
    <col min="20" max="20" width="8.5" style="78" bestFit="1" customWidth="1"/>
    <col min="21" max="21" width="11.5" style="78" customWidth="1"/>
    <col min="22" max="22" width="12.1640625" style="78" customWidth="1"/>
    <col min="23" max="26" width="11" style="78" customWidth="1"/>
    <col min="27" max="27" width="11" style="71" customWidth="1"/>
    <col min="28" max="28" width="9.33203125" style="71" bestFit="1" customWidth="1"/>
    <col min="29" max="31" width="9.33203125" style="71" customWidth="1"/>
    <col min="32" max="32" width="11.6640625" style="71" customWidth="1"/>
    <col min="33" max="33" width="8.33203125" style="71" bestFit="1" customWidth="1"/>
    <col min="34" max="34" width="11.5" style="71" customWidth="1"/>
    <col min="35" max="35" width="8.33203125" style="71" customWidth="1"/>
    <col min="36" max="36" width="13.5" style="71" customWidth="1"/>
    <col min="37" max="37" width="14.5" style="71" customWidth="1"/>
    <col min="38" max="38" width="11.83203125" style="71" customWidth="1"/>
    <col min="39" max="39" width="14.6640625" style="71" customWidth="1"/>
    <col min="40" max="40" width="35" style="75" customWidth="1"/>
    <col min="41" max="16384" width="9" style="1"/>
  </cols>
  <sheetData>
    <row r="1" spans="1:40" ht="15" customHeight="1" x14ac:dyDescent="0.25">
      <c r="A1" s="115" t="s">
        <v>641</v>
      </c>
      <c r="B1" s="122" t="s">
        <v>640</v>
      </c>
      <c r="C1" s="119" t="s">
        <v>639</v>
      </c>
      <c r="D1" s="107" t="s">
        <v>559</v>
      </c>
      <c r="E1" s="108"/>
      <c r="F1" s="79"/>
      <c r="G1" s="107" t="s">
        <v>560</v>
      </c>
      <c r="H1" s="108"/>
      <c r="I1" s="118" t="s">
        <v>567</v>
      </c>
      <c r="J1" s="118"/>
      <c r="K1" s="118"/>
      <c r="L1" s="118" t="s">
        <v>566</v>
      </c>
      <c r="M1" s="118"/>
      <c r="N1" s="118"/>
      <c r="O1" s="105" t="s">
        <v>562</v>
      </c>
      <c r="P1" s="105"/>
      <c r="Q1" s="105"/>
      <c r="R1" s="105" t="s">
        <v>561</v>
      </c>
      <c r="S1" s="105"/>
      <c r="T1" s="105"/>
      <c r="U1" s="105" t="s">
        <v>564</v>
      </c>
      <c r="V1" s="105"/>
      <c r="W1" s="105"/>
      <c r="X1" s="105" t="s">
        <v>563</v>
      </c>
      <c r="Y1" s="105"/>
      <c r="Z1" s="105"/>
      <c r="AA1" s="125" t="s">
        <v>557</v>
      </c>
      <c r="AB1" s="125"/>
      <c r="AC1" s="125" t="s">
        <v>399</v>
      </c>
      <c r="AD1" s="125"/>
      <c r="AE1" s="125"/>
      <c r="AF1" s="125" t="s">
        <v>558</v>
      </c>
      <c r="AG1" s="125"/>
      <c r="AH1" s="118" t="s">
        <v>604</v>
      </c>
      <c r="AI1" s="118"/>
      <c r="AJ1" s="118"/>
      <c r="AK1" s="126" t="s">
        <v>603</v>
      </c>
      <c r="AL1" s="127"/>
      <c r="AM1" s="128"/>
      <c r="AN1" s="112" t="s">
        <v>650</v>
      </c>
    </row>
    <row r="2" spans="1:40" s="2" customFormat="1" ht="13.5" customHeight="1" x14ac:dyDescent="0.2">
      <c r="A2" s="116"/>
      <c r="B2" s="123"/>
      <c r="C2" s="120"/>
      <c r="D2" s="105" t="s">
        <v>516</v>
      </c>
      <c r="E2" s="109" t="s">
        <v>477</v>
      </c>
      <c r="F2" s="91" t="s">
        <v>449</v>
      </c>
      <c r="G2" s="90" t="s">
        <v>549</v>
      </c>
      <c r="H2" s="90" t="s">
        <v>555</v>
      </c>
      <c r="I2" s="106" t="s">
        <v>554</v>
      </c>
      <c r="J2" s="106"/>
      <c r="K2" s="106"/>
      <c r="L2" s="106" t="s">
        <v>565</v>
      </c>
      <c r="M2" s="106"/>
      <c r="N2" s="106"/>
      <c r="O2" s="106" t="s">
        <v>554</v>
      </c>
      <c r="P2" s="106"/>
      <c r="Q2" s="106"/>
      <c r="R2" s="106" t="s">
        <v>565</v>
      </c>
      <c r="S2" s="106"/>
      <c r="T2" s="106"/>
      <c r="U2" s="106" t="s">
        <v>554</v>
      </c>
      <c r="V2" s="106"/>
      <c r="W2" s="106"/>
      <c r="X2" s="106" t="s">
        <v>565</v>
      </c>
      <c r="Y2" s="106"/>
      <c r="Z2" s="106"/>
      <c r="AA2" s="110" t="s">
        <v>565</v>
      </c>
      <c r="AB2" s="111"/>
      <c r="AC2" s="106" t="s">
        <v>554</v>
      </c>
      <c r="AD2" s="106"/>
      <c r="AE2" s="106"/>
      <c r="AF2" s="106" t="s">
        <v>565</v>
      </c>
      <c r="AG2" s="106"/>
      <c r="AH2" s="106" t="s">
        <v>554</v>
      </c>
      <c r="AI2" s="106"/>
      <c r="AJ2" s="106"/>
      <c r="AK2" s="106" t="s">
        <v>565</v>
      </c>
      <c r="AL2" s="106"/>
      <c r="AM2" s="106"/>
      <c r="AN2" s="113"/>
    </row>
    <row r="3" spans="1:40" s="2" customFormat="1" ht="19.5" customHeight="1" x14ac:dyDescent="0.2">
      <c r="A3" s="117"/>
      <c r="B3" s="124"/>
      <c r="C3" s="121"/>
      <c r="D3" s="91"/>
      <c r="E3" s="109"/>
      <c r="F3" s="91"/>
      <c r="G3" s="90"/>
      <c r="H3" s="90"/>
      <c r="I3" s="59" t="s">
        <v>632</v>
      </c>
      <c r="J3" s="59" t="s">
        <v>633</v>
      </c>
      <c r="K3" s="59" t="s">
        <v>634</v>
      </c>
      <c r="L3" s="58" t="s">
        <v>632</v>
      </c>
      <c r="M3" s="58" t="s">
        <v>633</v>
      </c>
      <c r="N3" s="58" t="s">
        <v>634</v>
      </c>
      <c r="O3" s="59" t="s">
        <v>632</v>
      </c>
      <c r="P3" s="59" t="s">
        <v>633</v>
      </c>
      <c r="Q3" s="59" t="s">
        <v>634</v>
      </c>
      <c r="R3" s="58" t="s">
        <v>632</v>
      </c>
      <c r="S3" s="58" t="s">
        <v>633</v>
      </c>
      <c r="T3" s="58" t="s">
        <v>634</v>
      </c>
      <c r="U3" s="59" t="s">
        <v>632</v>
      </c>
      <c r="V3" s="59" t="s">
        <v>633</v>
      </c>
      <c r="W3" s="59" t="s">
        <v>634</v>
      </c>
      <c r="X3" s="58" t="s">
        <v>632</v>
      </c>
      <c r="Y3" s="58" t="s">
        <v>633</v>
      </c>
      <c r="Z3" s="58" t="s">
        <v>634</v>
      </c>
      <c r="AA3" s="58" t="s">
        <v>632</v>
      </c>
      <c r="AB3" s="58" t="s">
        <v>634</v>
      </c>
      <c r="AC3" s="59" t="s">
        <v>632</v>
      </c>
      <c r="AD3" s="59" t="s">
        <v>633</v>
      </c>
      <c r="AE3" s="59" t="s">
        <v>634</v>
      </c>
      <c r="AF3" s="58" t="s">
        <v>632</v>
      </c>
      <c r="AG3" s="58" t="s">
        <v>634</v>
      </c>
      <c r="AH3" s="59" t="s">
        <v>632</v>
      </c>
      <c r="AI3" s="59" t="s">
        <v>633</v>
      </c>
      <c r="AJ3" s="59" t="s">
        <v>634</v>
      </c>
      <c r="AK3" s="58" t="s">
        <v>632</v>
      </c>
      <c r="AL3" s="58" t="s">
        <v>633</v>
      </c>
      <c r="AM3" s="58" t="s">
        <v>634</v>
      </c>
      <c r="AN3" s="114"/>
    </row>
    <row r="4" spans="1:40" s="35" customFormat="1" ht="15" customHeight="1" x14ac:dyDescent="0.2">
      <c r="A4" s="74" t="s">
        <v>340</v>
      </c>
      <c r="B4" s="81" t="s">
        <v>366</v>
      </c>
      <c r="C4" s="60" t="s">
        <v>20</v>
      </c>
      <c r="D4" s="43"/>
      <c r="E4" s="60"/>
      <c r="F4" s="60"/>
      <c r="G4" s="60"/>
      <c r="H4" s="60"/>
      <c r="I4" s="43" t="s">
        <v>654</v>
      </c>
      <c r="J4" s="43">
        <v>810</v>
      </c>
      <c r="K4" s="43">
        <v>190</v>
      </c>
      <c r="L4" s="61">
        <v>293.2</v>
      </c>
      <c r="M4" s="60">
        <v>865.2</v>
      </c>
      <c r="N4" s="60">
        <v>195</v>
      </c>
      <c r="O4" s="43" t="s">
        <v>654</v>
      </c>
      <c r="P4" s="43">
        <v>490</v>
      </c>
      <c r="Q4" s="43">
        <v>370</v>
      </c>
      <c r="R4" s="61">
        <v>243.8</v>
      </c>
      <c r="S4" s="60">
        <v>420.2</v>
      </c>
      <c r="T4" s="60">
        <v>354.6</v>
      </c>
      <c r="U4" s="43" t="s">
        <v>654</v>
      </c>
      <c r="V4" s="43">
        <v>480</v>
      </c>
      <c r="W4" s="43">
        <v>220</v>
      </c>
      <c r="X4" s="61">
        <v>213.9</v>
      </c>
      <c r="Y4" s="60">
        <v>486.2</v>
      </c>
      <c r="Z4" s="60">
        <v>218.7</v>
      </c>
      <c r="AA4" s="62">
        <v>329.3</v>
      </c>
      <c r="AB4" s="63">
        <v>413.7</v>
      </c>
      <c r="AC4" s="44" t="s">
        <v>654</v>
      </c>
      <c r="AD4" s="44">
        <v>530</v>
      </c>
      <c r="AE4" s="44">
        <v>90</v>
      </c>
      <c r="AF4" s="62">
        <v>89.6</v>
      </c>
      <c r="AG4" s="63">
        <v>91.6</v>
      </c>
      <c r="AH4" s="44" t="s">
        <v>654</v>
      </c>
      <c r="AI4" s="44">
        <v>380</v>
      </c>
      <c r="AJ4" s="44">
        <v>88</v>
      </c>
      <c r="AK4" s="62">
        <v>64.7</v>
      </c>
      <c r="AL4" s="63">
        <v>412</v>
      </c>
      <c r="AM4" s="63">
        <v>91.6</v>
      </c>
      <c r="AN4" s="24"/>
    </row>
    <row r="5" spans="1:40" s="35" customFormat="1" ht="15" customHeight="1" x14ac:dyDescent="0.2">
      <c r="A5" s="74" t="s">
        <v>340</v>
      </c>
      <c r="B5" s="81" t="s">
        <v>307</v>
      </c>
      <c r="C5" s="45" t="s">
        <v>20</v>
      </c>
      <c r="D5" s="43">
        <v>2.4</v>
      </c>
      <c r="E5" s="60"/>
      <c r="F5" s="60">
        <v>50</v>
      </c>
      <c r="G5" s="60"/>
      <c r="H5" s="60"/>
      <c r="I5" s="43">
        <v>0.63700000000000001</v>
      </c>
      <c r="J5" s="43">
        <v>4.09</v>
      </c>
      <c r="K5" s="45" t="s">
        <v>21</v>
      </c>
      <c r="L5" s="61">
        <v>0.6109</v>
      </c>
      <c r="M5" s="60">
        <v>2.8056999999999999</v>
      </c>
      <c r="N5" s="60">
        <v>0.59789999999999999</v>
      </c>
      <c r="O5" s="43">
        <v>25.4</v>
      </c>
      <c r="P5" s="43">
        <v>51.1</v>
      </c>
      <c r="Q5" s="45">
        <v>41.3</v>
      </c>
      <c r="R5" s="61">
        <v>26.237200000000001</v>
      </c>
      <c r="S5" s="60">
        <v>47.025700000000001</v>
      </c>
      <c r="T5" s="60">
        <v>43.8889</v>
      </c>
      <c r="U5" s="43">
        <v>21.8</v>
      </c>
      <c r="V5" s="43">
        <v>33.6</v>
      </c>
      <c r="W5" s="45">
        <v>21.1</v>
      </c>
      <c r="X5" s="61">
        <v>22.902999999999999</v>
      </c>
      <c r="Y5" s="60">
        <v>31.012699999999999</v>
      </c>
      <c r="Z5" s="60">
        <v>18.180800000000001</v>
      </c>
      <c r="AA5" s="62">
        <v>56.333199999999998</v>
      </c>
      <c r="AB5" s="63">
        <v>53.023800000000001</v>
      </c>
      <c r="AC5" s="44">
        <v>2.0699999999999998</v>
      </c>
      <c r="AD5" s="44">
        <v>49.5</v>
      </c>
      <c r="AE5" s="44">
        <v>0.71199999999999997</v>
      </c>
      <c r="AF5" s="62">
        <v>2.1044</v>
      </c>
      <c r="AG5" s="63">
        <v>1.4448000000000001</v>
      </c>
      <c r="AH5" s="44">
        <v>3.16</v>
      </c>
      <c r="AI5" s="44">
        <v>43.1</v>
      </c>
      <c r="AJ5" s="44">
        <v>3.28</v>
      </c>
      <c r="AK5" s="62">
        <v>2.7734999999999999</v>
      </c>
      <c r="AL5" s="63">
        <v>40.7712</v>
      </c>
      <c r="AM5" s="63">
        <v>3.9565000000000001</v>
      </c>
      <c r="AN5" s="24"/>
    </row>
    <row r="6" spans="1:40" s="35" customFormat="1" ht="15" customHeight="1" x14ac:dyDescent="0.2">
      <c r="A6" s="74" t="s">
        <v>340</v>
      </c>
      <c r="B6" s="81" t="s">
        <v>362</v>
      </c>
      <c r="C6" s="60" t="s">
        <v>20</v>
      </c>
      <c r="D6" s="43"/>
      <c r="E6" s="60"/>
      <c r="F6" s="60"/>
      <c r="G6" s="60"/>
      <c r="H6" s="60"/>
      <c r="I6" s="60"/>
      <c r="J6" s="60"/>
      <c r="K6" s="43">
        <v>990</v>
      </c>
      <c r="L6" s="61">
        <v>293</v>
      </c>
      <c r="M6" s="60">
        <v>865.2</v>
      </c>
      <c r="N6" s="60">
        <v>195</v>
      </c>
      <c r="O6" s="43">
        <v>590</v>
      </c>
      <c r="P6" s="43"/>
      <c r="Q6" s="43">
        <v>200</v>
      </c>
      <c r="R6" s="61">
        <v>243.8</v>
      </c>
      <c r="S6" s="60">
        <v>420.2</v>
      </c>
      <c r="T6" s="60">
        <v>354.6</v>
      </c>
      <c r="U6" s="43">
        <v>580</v>
      </c>
      <c r="V6" s="43"/>
      <c r="W6" s="43">
        <v>250</v>
      </c>
      <c r="X6" s="61">
        <v>213.9</v>
      </c>
      <c r="Y6" s="60">
        <v>486.2</v>
      </c>
      <c r="Z6" s="60">
        <v>218.7</v>
      </c>
      <c r="AA6" s="62">
        <v>329.3</v>
      </c>
      <c r="AB6" s="63">
        <v>366.4</v>
      </c>
      <c r="AC6" s="44"/>
      <c r="AD6" s="44"/>
      <c r="AE6" s="44"/>
      <c r="AF6" s="62">
        <v>89.6</v>
      </c>
      <c r="AG6" s="63">
        <v>91.6</v>
      </c>
      <c r="AH6" s="44"/>
      <c r="AI6" s="44"/>
      <c r="AJ6" s="44"/>
      <c r="AK6" s="62">
        <v>64.7</v>
      </c>
      <c r="AL6" s="63">
        <v>412</v>
      </c>
      <c r="AM6" s="63">
        <v>91.6</v>
      </c>
      <c r="AN6" s="24"/>
    </row>
    <row r="7" spans="1:40" s="35" customFormat="1" ht="15" customHeight="1" x14ac:dyDescent="0.2">
      <c r="A7" s="74" t="s">
        <v>340</v>
      </c>
      <c r="B7" s="86" t="s">
        <v>323</v>
      </c>
      <c r="C7" s="60" t="s">
        <v>20</v>
      </c>
      <c r="D7" s="43" t="s">
        <v>525</v>
      </c>
      <c r="E7" s="60"/>
      <c r="F7" s="60">
        <v>379</v>
      </c>
      <c r="G7" s="60"/>
      <c r="H7" s="60"/>
      <c r="I7" s="43" t="s">
        <v>654</v>
      </c>
      <c r="J7" s="43">
        <v>21</v>
      </c>
      <c r="K7" s="43">
        <v>32</v>
      </c>
      <c r="L7" s="61" t="s">
        <v>21</v>
      </c>
      <c r="M7" s="60">
        <v>10.3</v>
      </c>
      <c r="N7" s="60">
        <v>4</v>
      </c>
      <c r="O7" s="43" t="s">
        <v>654</v>
      </c>
      <c r="P7" s="43">
        <v>158</v>
      </c>
      <c r="Q7" s="43">
        <v>145</v>
      </c>
      <c r="R7" s="61">
        <v>141.5</v>
      </c>
      <c r="S7" s="60">
        <v>153.30000000000001</v>
      </c>
      <c r="T7" s="60">
        <v>179</v>
      </c>
      <c r="U7" s="43" t="s">
        <v>654</v>
      </c>
      <c r="V7" s="43">
        <v>35</v>
      </c>
      <c r="W7" s="43">
        <v>104</v>
      </c>
      <c r="X7" s="61">
        <v>84.8</v>
      </c>
      <c r="Y7" s="60">
        <v>45.6</v>
      </c>
      <c r="Z7" s="60">
        <v>77.8</v>
      </c>
      <c r="AA7" s="62">
        <v>223.5</v>
      </c>
      <c r="AB7" s="63">
        <v>136.1</v>
      </c>
      <c r="AC7" s="44" t="s">
        <v>654</v>
      </c>
      <c r="AD7" s="44">
        <v>130</v>
      </c>
      <c r="AE7" s="44">
        <v>12</v>
      </c>
      <c r="AF7" s="62">
        <v>24.9</v>
      </c>
      <c r="AG7" s="63">
        <v>9.6</v>
      </c>
      <c r="AH7" s="44" t="s">
        <v>654</v>
      </c>
      <c r="AI7" s="44">
        <v>63</v>
      </c>
      <c r="AJ7" s="44">
        <v>15</v>
      </c>
      <c r="AK7" s="62">
        <v>20.8</v>
      </c>
      <c r="AL7" s="63">
        <v>71.5</v>
      </c>
      <c r="AM7" s="63">
        <v>11.7</v>
      </c>
      <c r="AN7" s="24"/>
    </row>
    <row r="8" spans="1:40" s="35" customFormat="1" ht="15" customHeight="1" x14ac:dyDescent="0.2">
      <c r="A8" s="74" t="s">
        <v>340</v>
      </c>
      <c r="B8" s="81" t="s">
        <v>336</v>
      </c>
      <c r="C8" s="60" t="s">
        <v>19</v>
      </c>
      <c r="D8" s="64"/>
      <c r="E8" s="60"/>
      <c r="F8" s="60"/>
      <c r="G8" s="60"/>
      <c r="H8" s="60"/>
      <c r="I8" s="43" t="s">
        <v>654</v>
      </c>
      <c r="J8" s="43">
        <v>265000</v>
      </c>
      <c r="K8" s="43">
        <v>58400</v>
      </c>
      <c r="L8" s="61">
        <v>81.42</v>
      </c>
      <c r="M8" s="60">
        <v>279</v>
      </c>
      <c r="N8" s="60">
        <v>50.59</v>
      </c>
      <c r="O8" s="43" t="s">
        <v>654</v>
      </c>
      <c r="P8" s="43">
        <v>114000</v>
      </c>
      <c r="Q8" s="43">
        <v>82600</v>
      </c>
      <c r="R8" s="61">
        <v>62.22</v>
      </c>
      <c r="S8" s="60">
        <v>103.8</v>
      </c>
      <c r="T8" s="60">
        <v>97.85</v>
      </c>
      <c r="U8" s="43" t="s">
        <v>654</v>
      </c>
      <c r="V8" s="64" t="s">
        <v>21</v>
      </c>
      <c r="W8" s="43">
        <v>64800</v>
      </c>
      <c r="X8" s="61">
        <v>53.17</v>
      </c>
      <c r="Y8" s="60">
        <v>138.1</v>
      </c>
      <c r="Z8" s="60">
        <v>60.25</v>
      </c>
      <c r="AA8" s="62">
        <v>70.2</v>
      </c>
      <c r="AB8" s="63">
        <v>80.28</v>
      </c>
      <c r="AC8" s="44" t="s">
        <v>654</v>
      </c>
      <c r="AD8" s="44">
        <v>147000</v>
      </c>
      <c r="AE8" s="44">
        <v>28700</v>
      </c>
      <c r="AF8" s="62">
        <v>32.79</v>
      </c>
      <c r="AG8" s="63">
        <v>38.25</v>
      </c>
      <c r="AH8" s="44" t="s">
        <v>654</v>
      </c>
      <c r="AI8" s="65">
        <v>111000</v>
      </c>
      <c r="AJ8" s="44">
        <v>34800</v>
      </c>
      <c r="AK8" s="62">
        <v>19.309999999999999</v>
      </c>
      <c r="AL8" s="63">
        <v>89.18</v>
      </c>
      <c r="AM8" s="63">
        <v>38.619999999999997</v>
      </c>
      <c r="AN8" s="24"/>
    </row>
    <row r="9" spans="1:40" s="35" customFormat="1" ht="15" customHeight="1" x14ac:dyDescent="0.2">
      <c r="A9" s="74" t="s">
        <v>340</v>
      </c>
      <c r="B9" s="84" t="s">
        <v>14</v>
      </c>
      <c r="C9" s="60" t="s">
        <v>20</v>
      </c>
      <c r="D9" s="43"/>
      <c r="E9" s="60"/>
      <c r="F9" s="60">
        <v>327</v>
      </c>
      <c r="G9" s="60"/>
      <c r="H9" s="60"/>
      <c r="I9" s="43">
        <v>3.7</v>
      </c>
      <c r="J9" s="43">
        <v>24.3</v>
      </c>
      <c r="K9" s="43">
        <v>14.2</v>
      </c>
      <c r="L9" s="43"/>
      <c r="M9" s="43"/>
      <c r="N9" s="43"/>
      <c r="O9" s="43" t="s">
        <v>574</v>
      </c>
      <c r="P9" s="43">
        <v>13.9</v>
      </c>
      <c r="Q9" s="43">
        <v>187</v>
      </c>
      <c r="R9" s="43"/>
      <c r="S9" s="43"/>
      <c r="T9" s="43"/>
      <c r="U9" s="43">
        <v>91</v>
      </c>
      <c r="V9" s="43">
        <v>40.4</v>
      </c>
      <c r="W9" s="43">
        <v>80.8</v>
      </c>
      <c r="X9" s="43"/>
      <c r="Y9" s="43"/>
      <c r="Z9" s="43"/>
      <c r="AA9" s="44"/>
      <c r="AB9" s="44"/>
      <c r="AC9" s="44" t="s">
        <v>606</v>
      </c>
      <c r="AD9" s="44">
        <v>245</v>
      </c>
      <c r="AE9" s="44" t="s">
        <v>21</v>
      </c>
      <c r="AF9" s="44"/>
      <c r="AG9" s="44"/>
      <c r="AH9" s="44" t="s">
        <v>609</v>
      </c>
      <c r="AI9" s="44">
        <v>66.599999999999994</v>
      </c>
      <c r="AJ9" s="44" t="s">
        <v>21</v>
      </c>
      <c r="AK9" s="44"/>
      <c r="AL9" s="44"/>
      <c r="AM9" s="44"/>
      <c r="AN9" s="24"/>
    </row>
    <row r="10" spans="1:40" s="35" customFormat="1" ht="15" customHeight="1" x14ac:dyDescent="0.2">
      <c r="A10" s="74" t="s">
        <v>340</v>
      </c>
      <c r="B10" s="81" t="s">
        <v>15</v>
      </c>
      <c r="C10" s="60" t="s">
        <v>20</v>
      </c>
      <c r="D10" s="43" t="s">
        <v>519</v>
      </c>
      <c r="E10" s="60"/>
      <c r="F10" s="60">
        <v>710</v>
      </c>
      <c r="G10" s="60"/>
      <c r="H10" s="60"/>
      <c r="I10" s="43">
        <v>46</v>
      </c>
      <c r="J10" s="43">
        <v>160</v>
      </c>
      <c r="K10" s="43">
        <v>67</v>
      </c>
      <c r="L10" s="61">
        <v>48.7</v>
      </c>
      <c r="M10" s="60">
        <v>109.3</v>
      </c>
      <c r="N10" s="60">
        <v>63.7</v>
      </c>
      <c r="O10" s="43">
        <v>570</v>
      </c>
      <c r="P10" s="43">
        <v>480</v>
      </c>
      <c r="Q10" s="43">
        <v>320</v>
      </c>
      <c r="R10" s="61">
        <v>440.8</v>
      </c>
      <c r="S10" s="60">
        <v>403</v>
      </c>
      <c r="T10" s="60">
        <v>860.4</v>
      </c>
      <c r="U10" s="43">
        <v>300</v>
      </c>
      <c r="V10" s="43">
        <v>150</v>
      </c>
      <c r="W10" s="43">
        <v>150</v>
      </c>
      <c r="X10" s="61">
        <v>232.9</v>
      </c>
      <c r="Y10" s="60">
        <v>156.6</v>
      </c>
      <c r="Z10" s="60">
        <v>249.3</v>
      </c>
      <c r="AA10" s="62">
        <v>463.1</v>
      </c>
      <c r="AB10" s="63">
        <v>350.8</v>
      </c>
      <c r="AC10" s="44">
        <v>240</v>
      </c>
      <c r="AD10" s="44">
        <v>560</v>
      </c>
      <c r="AE10" s="44">
        <v>78</v>
      </c>
      <c r="AF10" s="62">
        <v>181.9</v>
      </c>
      <c r="AG10" s="63">
        <v>94.2</v>
      </c>
      <c r="AH10" s="44">
        <v>290</v>
      </c>
      <c r="AI10" s="44">
        <v>340</v>
      </c>
      <c r="AJ10" s="44">
        <v>76</v>
      </c>
      <c r="AK10" s="62">
        <v>134.6</v>
      </c>
      <c r="AL10" s="63">
        <v>235.3</v>
      </c>
      <c r="AM10" s="63">
        <v>84</v>
      </c>
      <c r="AN10" s="24"/>
    </row>
    <row r="11" spans="1:40" s="35" customFormat="1" ht="15" customHeight="1" x14ac:dyDescent="0.2">
      <c r="A11" s="74" t="s">
        <v>340</v>
      </c>
      <c r="B11" s="81" t="s">
        <v>338</v>
      </c>
      <c r="C11" s="60" t="s">
        <v>20</v>
      </c>
      <c r="D11" s="43"/>
      <c r="E11" s="60"/>
      <c r="F11" s="60"/>
      <c r="G11" s="60"/>
      <c r="H11" s="60"/>
      <c r="I11" s="43" t="s">
        <v>654</v>
      </c>
      <c r="J11" s="43">
        <v>1390</v>
      </c>
      <c r="K11" s="43">
        <v>248</v>
      </c>
      <c r="L11" s="61">
        <v>503.5</v>
      </c>
      <c r="M11" s="60">
        <v>1368.1</v>
      </c>
      <c r="N11" s="60">
        <v>243.2</v>
      </c>
      <c r="O11" s="43" t="s">
        <v>654</v>
      </c>
      <c r="P11" s="43">
        <v>232</v>
      </c>
      <c r="Q11" s="43">
        <v>256</v>
      </c>
      <c r="R11" s="61">
        <v>196.1</v>
      </c>
      <c r="S11" s="60">
        <v>249.4</v>
      </c>
      <c r="T11" s="60">
        <v>227.1</v>
      </c>
      <c r="U11" s="43" t="s">
        <v>654</v>
      </c>
      <c r="V11" s="43">
        <v>215</v>
      </c>
      <c r="W11" s="43">
        <v>105</v>
      </c>
      <c r="X11" s="61">
        <v>153.69999999999999</v>
      </c>
      <c r="Y11" s="60">
        <v>232.8</v>
      </c>
      <c r="Z11" s="60">
        <v>103.6</v>
      </c>
      <c r="AA11" s="62">
        <v>199.1</v>
      </c>
      <c r="AB11" s="63">
        <v>163.4</v>
      </c>
      <c r="AC11" s="44" t="s">
        <v>654</v>
      </c>
      <c r="AD11" s="44">
        <v>243</v>
      </c>
      <c r="AE11" s="44">
        <v>50.1</v>
      </c>
      <c r="AF11" s="62">
        <v>78.8</v>
      </c>
      <c r="AG11" s="63">
        <v>55.6</v>
      </c>
      <c r="AH11" s="44" t="s">
        <v>654</v>
      </c>
      <c r="AI11" s="44">
        <v>195</v>
      </c>
      <c r="AJ11" s="44">
        <v>61.7</v>
      </c>
      <c r="AK11" s="62">
        <v>43.4</v>
      </c>
      <c r="AL11" s="63">
        <v>213.8</v>
      </c>
      <c r="AM11" s="63">
        <v>57</v>
      </c>
      <c r="AN11" s="24"/>
    </row>
    <row r="12" spans="1:40" s="35" customFormat="1" ht="15" customHeight="1" x14ac:dyDescent="0.2">
      <c r="A12" s="74" t="s">
        <v>340</v>
      </c>
      <c r="B12" s="81" t="s">
        <v>329</v>
      </c>
      <c r="C12" s="60" t="s">
        <v>20</v>
      </c>
      <c r="D12" s="43">
        <v>8</v>
      </c>
      <c r="E12" s="60"/>
      <c r="F12" s="60"/>
      <c r="G12" s="60"/>
      <c r="H12" s="60"/>
      <c r="I12" s="43" t="s">
        <v>654</v>
      </c>
      <c r="J12" s="43">
        <v>0.11</v>
      </c>
      <c r="K12" s="43" t="s">
        <v>434</v>
      </c>
      <c r="L12" s="61" t="s">
        <v>21</v>
      </c>
      <c r="M12" s="61">
        <v>0.2</v>
      </c>
      <c r="N12" s="61" t="s">
        <v>538</v>
      </c>
      <c r="O12" s="43" t="s">
        <v>654</v>
      </c>
      <c r="P12" s="43" t="s">
        <v>21</v>
      </c>
      <c r="Q12" s="43" t="s">
        <v>21</v>
      </c>
      <c r="R12" s="61" t="s">
        <v>21</v>
      </c>
      <c r="S12" s="61" t="s">
        <v>538</v>
      </c>
      <c r="T12" s="61" t="s">
        <v>538</v>
      </c>
      <c r="U12" s="43" t="s">
        <v>654</v>
      </c>
      <c r="V12" s="43" t="s">
        <v>21</v>
      </c>
      <c r="W12" s="43" t="s">
        <v>21</v>
      </c>
      <c r="X12" s="61" t="s">
        <v>21</v>
      </c>
      <c r="Y12" s="61">
        <v>0.2</v>
      </c>
      <c r="Z12" s="61" t="s">
        <v>538</v>
      </c>
      <c r="AA12" s="62" t="s">
        <v>21</v>
      </c>
      <c r="AB12" s="62" t="s">
        <v>538</v>
      </c>
      <c r="AC12" s="44" t="s">
        <v>654</v>
      </c>
      <c r="AD12" s="44" t="s">
        <v>21</v>
      </c>
      <c r="AE12" s="44" t="s">
        <v>21</v>
      </c>
      <c r="AF12" s="62" t="s">
        <v>21</v>
      </c>
      <c r="AG12" s="62" t="s">
        <v>538</v>
      </c>
      <c r="AH12" s="44" t="s">
        <v>654</v>
      </c>
      <c r="AI12" s="44" t="s">
        <v>21</v>
      </c>
      <c r="AJ12" s="44" t="s">
        <v>21</v>
      </c>
      <c r="AK12" s="62" t="s">
        <v>21</v>
      </c>
      <c r="AL12" s="62" t="s">
        <v>538</v>
      </c>
      <c r="AM12" s="62" t="s">
        <v>538</v>
      </c>
      <c r="AN12" s="24"/>
    </row>
    <row r="13" spans="1:40" s="35" customFormat="1" ht="15" customHeight="1" x14ac:dyDescent="0.2">
      <c r="A13" s="74" t="s">
        <v>340</v>
      </c>
      <c r="B13" s="81" t="s">
        <v>416</v>
      </c>
      <c r="C13" s="60" t="s">
        <v>375</v>
      </c>
      <c r="D13" s="43"/>
      <c r="E13" s="60"/>
      <c r="F13" s="60"/>
      <c r="G13" s="60"/>
      <c r="H13" s="60"/>
      <c r="I13" s="43" t="s">
        <v>654</v>
      </c>
      <c r="J13" s="43">
        <v>5140</v>
      </c>
      <c r="K13" s="43">
        <v>423</v>
      </c>
      <c r="L13" s="61" t="s">
        <v>21</v>
      </c>
      <c r="M13" s="61">
        <v>8.69</v>
      </c>
      <c r="N13" s="61" t="s">
        <v>21</v>
      </c>
      <c r="O13" s="43" t="s">
        <v>654</v>
      </c>
      <c r="P13" s="43">
        <v>1100</v>
      </c>
      <c r="Q13" s="43">
        <v>104</v>
      </c>
      <c r="R13" s="61" t="s">
        <v>21</v>
      </c>
      <c r="S13" s="61" t="s">
        <v>21</v>
      </c>
      <c r="T13" s="61" t="s">
        <v>21</v>
      </c>
      <c r="U13" s="43" t="s">
        <v>654</v>
      </c>
      <c r="V13" s="43">
        <v>1840</v>
      </c>
      <c r="W13" s="43">
        <v>1280</v>
      </c>
      <c r="X13" s="61" t="s">
        <v>21</v>
      </c>
      <c r="Y13" s="61" t="s">
        <v>21</v>
      </c>
      <c r="Z13" s="61" t="s">
        <v>21</v>
      </c>
      <c r="AA13" s="62" t="s">
        <v>21</v>
      </c>
      <c r="AB13" s="62" t="s">
        <v>21</v>
      </c>
      <c r="AC13" s="44" t="s">
        <v>654</v>
      </c>
      <c r="AD13" s="44">
        <v>2480</v>
      </c>
      <c r="AE13" s="44">
        <v>1060</v>
      </c>
      <c r="AF13" s="62" t="s">
        <v>21</v>
      </c>
      <c r="AG13" s="62" t="s">
        <v>21</v>
      </c>
      <c r="AH13" s="44" t="s">
        <v>654</v>
      </c>
      <c r="AI13" s="44">
        <v>932</v>
      </c>
      <c r="AJ13" s="44">
        <v>252</v>
      </c>
      <c r="AK13" s="62" t="s">
        <v>21</v>
      </c>
      <c r="AL13" s="62" t="s">
        <v>21</v>
      </c>
      <c r="AM13" s="62" t="s">
        <v>21</v>
      </c>
      <c r="AN13" s="24"/>
    </row>
    <row r="14" spans="1:40" s="35" customFormat="1" ht="15" customHeight="1" x14ac:dyDescent="0.2">
      <c r="A14" s="74" t="s">
        <v>340</v>
      </c>
      <c r="B14" s="81" t="s">
        <v>417</v>
      </c>
      <c r="C14" s="60" t="s">
        <v>375</v>
      </c>
      <c r="D14" s="43"/>
      <c r="E14" s="60"/>
      <c r="F14" s="60"/>
      <c r="G14" s="60"/>
      <c r="H14" s="60"/>
      <c r="I14" s="43" t="s">
        <v>654</v>
      </c>
      <c r="J14" s="43">
        <v>2600</v>
      </c>
      <c r="K14" s="43">
        <v>233</v>
      </c>
      <c r="L14" s="43"/>
      <c r="M14" s="43"/>
      <c r="N14" s="43"/>
      <c r="O14" s="43" t="s">
        <v>654</v>
      </c>
      <c r="P14" s="43">
        <v>1410</v>
      </c>
      <c r="Q14" s="43">
        <v>109</v>
      </c>
      <c r="R14" s="43"/>
      <c r="S14" s="43"/>
      <c r="T14" s="43"/>
      <c r="U14" s="43" t="s">
        <v>654</v>
      </c>
      <c r="V14" s="43">
        <v>2440</v>
      </c>
      <c r="W14" s="43">
        <v>1620</v>
      </c>
      <c r="X14" s="43"/>
      <c r="Y14" s="43"/>
      <c r="Z14" s="43"/>
      <c r="AA14" s="44"/>
      <c r="AB14" s="44"/>
      <c r="AC14" s="44" t="s">
        <v>654</v>
      </c>
      <c r="AD14" s="44">
        <v>3140</v>
      </c>
      <c r="AE14" s="44">
        <v>1290</v>
      </c>
      <c r="AF14" s="44"/>
      <c r="AG14" s="44"/>
      <c r="AH14" s="44" t="s">
        <v>654</v>
      </c>
      <c r="AI14" s="44">
        <v>1160</v>
      </c>
      <c r="AJ14" s="44">
        <v>233</v>
      </c>
      <c r="AK14" s="44"/>
      <c r="AL14" s="44"/>
      <c r="AM14" s="44"/>
      <c r="AN14" s="24"/>
    </row>
    <row r="15" spans="1:40" s="35" customFormat="1" ht="15" customHeight="1" x14ac:dyDescent="0.2">
      <c r="A15" s="74" t="s">
        <v>340</v>
      </c>
      <c r="B15" s="81" t="s">
        <v>418</v>
      </c>
      <c r="C15" s="60" t="s">
        <v>375</v>
      </c>
      <c r="D15" s="43"/>
      <c r="E15" s="60"/>
      <c r="F15" s="60"/>
      <c r="G15" s="60"/>
      <c r="H15" s="60"/>
      <c r="I15" s="43" t="s">
        <v>654</v>
      </c>
      <c r="J15" s="43">
        <v>3200</v>
      </c>
      <c r="K15" s="43">
        <v>316</v>
      </c>
      <c r="L15" s="43"/>
      <c r="M15" s="43"/>
      <c r="N15" s="43"/>
      <c r="O15" s="43" t="s">
        <v>654</v>
      </c>
      <c r="P15" s="43">
        <v>1760</v>
      </c>
      <c r="Q15" s="43">
        <v>160</v>
      </c>
      <c r="R15" s="43"/>
      <c r="S15" s="43"/>
      <c r="T15" s="43"/>
      <c r="U15" s="43" t="s">
        <v>654</v>
      </c>
      <c r="V15" s="43">
        <v>2890</v>
      </c>
      <c r="W15" s="43">
        <v>1930</v>
      </c>
      <c r="X15" s="43"/>
      <c r="Y15" s="43"/>
      <c r="Z15" s="43"/>
      <c r="AA15" s="44"/>
      <c r="AB15" s="44"/>
      <c r="AC15" s="44" t="s">
        <v>654</v>
      </c>
      <c r="AD15" s="44">
        <v>3760</v>
      </c>
      <c r="AE15" s="44">
        <v>1610</v>
      </c>
      <c r="AF15" s="44"/>
      <c r="AG15" s="44"/>
      <c r="AH15" s="44" t="s">
        <v>654</v>
      </c>
      <c r="AI15" s="44">
        <v>1440</v>
      </c>
      <c r="AJ15" s="44">
        <v>347</v>
      </c>
      <c r="AK15" s="44"/>
      <c r="AL15" s="44"/>
      <c r="AM15" s="44"/>
      <c r="AN15" s="24"/>
    </row>
    <row r="16" spans="1:40" s="35" customFormat="1" ht="15" customHeight="1" x14ac:dyDescent="0.2">
      <c r="A16" s="74" t="s">
        <v>340</v>
      </c>
      <c r="B16" s="81" t="s">
        <v>322</v>
      </c>
      <c r="C16" s="60" t="s">
        <v>20</v>
      </c>
      <c r="D16" s="43" t="s">
        <v>524</v>
      </c>
      <c r="E16" s="60"/>
      <c r="F16" s="60"/>
      <c r="G16" s="60"/>
      <c r="H16" s="60"/>
      <c r="I16" s="43" t="s">
        <v>654</v>
      </c>
      <c r="J16" s="43">
        <v>2.5</v>
      </c>
      <c r="K16" s="45">
        <v>8.1999999999999993</v>
      </c>
      <c r="L16" s="61">
        <v>5.07</v>
      </c>
      <c r="M16" s="61">
        <v>6.28</v>
      </c>
      <c r="N16" s="61">
        <v>9.19</v>
      </c>
      <c r="O16" s="43" t="s">
        <v>654</v>
      </c>
      <c r="P16" s="43" t="s">
        <v>21</v>
      </c>
      <c r="Q16" s="45" t="s">
        <v>21</v>
      </c>
      <c r="R16" s="61">
        <v>6.01</v>
      </c>
      <c r="S16" s="61">
        <v>4.51</v>
      </c>
      <c r="T16" s="61">
        <v>9.33</v>
      </c>
      <c r="U16" s="43" t="s">
        <v>654</v>
      </c>
      <c r="V16" s="43" t="s">
        <v>21</v>
      </c>
      <c r="W16" s="45" t="s">
        <v>21</v>
      </c>
      <c r="X16" s="61">
        <v>5.12</v>
      </c>
      <c r="Y16" s="61">
        <v>6.56</v>
      </c>
      <c r="Z16" s="61">
        <v>10.26</v>
      </c>
      <c r="AA16" s="62">
        <v>5.63</v>
      </c>
      <c r="AB16" s="62">
        <v>9.1</v>
      </c>
      <c r="AC16" s="44" t="s">
        <v>654</v>
      </c>
      <c r="AD16" s="44" t="s">
        <v>21</v>
      </c>
      <c r="AE16" s="46">
        <v>9</v>
      </c>
      <c r="AF16" s="62">
        <v>4.2699999999999996</v>
      </c>
      <c r="AG16" s="62">
        <v>9.8699999999999992</v>
      </c>
      <c r="AH16" s="44" t="s">
        <v>654</v>
      </c>
      <c r="AI16" s="44" t="s">
        <v>21</v>
      </c>
      <c r="AJ16" s="44">
        <v>7.2</v>
      </c>
      <c r="AK16" s="62">
        <v>3.96</v>
      </c>
      <c r="AL16" s="62">
        <v>4.66</v>
      </c>
      <c r="AM16" s="62">
        <v>9.16</v>
      </c>
      <c r="AN16" s="24"/>
    </row>
    <row r="17" spans="1:40" s="35" customFormat="1" ht="15" customHeight="1" x14ac:dyDescent="0.2">
      <c r="A17" s="74" t="s">
        <v>340</v>
      </c>
      <c r="B17" s="81" t="s">
        <v>367</v>
      </c>
      <c r="C17" s="80" t="s">
        <v>649</v>
      </c>
      <c r="D17" s="43"/>
      <c r="E17" s="60"/>
      <c r="F17" s="60"/>
      <c r="G17" s="60"/>
      <c r="H17" s="60"/>
      <c r="I17" s="43" t="s">
        <v>654</v>
      </c>
      <c r="J17" s="43">
        <v>5630</v>
      </c>
      <c r="K17" s="43">
        <v>1270</v>
      </c>
      <c r="L17" s="61">
        <v>2280</v>
      </c>
      <c r="M17" s="61">
        <v>5640</v>
      </c>
      <c r="N17" s="61">
        <v>1279</v>
      </c>
      <c r="O17" s="43" t="s">
        <v>654</v>
      </c>
      <c r="P17" s="43">
        <v>2290</v>
      </c>
      <c r="Q17" s="43">
        <v>1920</v>
      </c>
      <c r="R17" s="61">
        <v>1250</v>
      </c>
      <c r="S17" s="61">
        <v>2129</v>
      </c>
      <c r="T17" s="61">
        <v>1607</v>
      </c>
      <c r="U17" s="43" t="s">
        <v>654</v>
      </c>
      <c r="V17" s="43">
        <v>2100</v>
      </c>
      <c r="W17" s="43">
        <v>1120</v>
      </c>
      <c r="X17" s="61">
        <v>1200</v>
      </c>
      <c r="Y17" s="61">
        <v>2130</v>
      </c>
      <c r="Z17" s="61">
        <v>1050</v>
      </c>
      <c r="AA17" s="62">
        <v>1600</v>
      </c>
      <c r="AB17" s="62">
        <v>1650</v>
      </c>
      <c r="AC17" s="44" t="s">
        <v>654</v>
      </c>
      <c r="AD17" s="44">
        <v>2330</v>
      </c>
      <c r="AE17" s="44">
        <v>463</v>
      </c>
      <c r="AF17" s="62">
        <v>720</v>
      </c>
      <c r="AG17" s="62">
        <v>445</v>
      </c>
      <c r="AH17" s="44" t="s">
        <v>654</v>
      </c>
      <c r="AI17" s="44">
        <v>1880</v>
      </c>
      <c r="AJ17" s="44">
        <v>553</v>
      </c>
      <c r="AK17" s="62">
        <v>500</v>
      </c>
      <c r="AL17" s="62">
        <v>2723</v>
      </c>
      <c r="AM17" s="62">
        <v>593</v>
      </c>
      <c r="AN17" s="24"/>
    </row>
    <row r="18" spans="1:40" s="35" customFormat="1" ht="15" customHeight="1" x14ac:dyDescent="0.2">
      <c r="A18" s="74" t="s">
        <v>340</v>
      </c>
      <c r="B18" s="81" t="s">
        <v>330</v>
      </c>
      <c r="C18" s="60" t="s">
        <v>20</v>
      </c>
      <c r="D18" s="43"/>
      <c r="E18" s="60">
        <v>2.5</v>
      </c>
      <c r="F18" s="60"/>
      <c r="G18" s="60"/>
      <c r="H18" s="60"/>
      <c r="I18" s="43" t="s">
        <v>654</v>
      </c>
      <c r="J18" s="43">
        <v>0.67200000000000004</v>
      </c>
      <c r="K18" s="43">
        <v>0.42699999999999999</v>
      </c>
      <c r="L18" s="61">
        <v>0.40089999999999998</v>
      </c>
      <c r="M18" s="60">
        <v>0.79749999999999999</v>
      </c>
      <c r="N18" s="60">
        <v>0.41670000000000001</v>
      </c>
      <c r="O18" s="43" t="s">
        <v>654</v>
      </c>
      <c r="P18" s="43">
        <v>0.42799999999999999</v>
      </c>
      <c r="Q18" s="43">
        <v>0.64900000000000002</v>
      </c>
      <c r="R18" s="61">
        <v>0.5111</v>
      </c>
      <c r="S18" s="60">
        <v>0.60340000000000005</v>
      </c>
      <c r="T18" s="60">
        <v>0.62949999999999995</v>
      </c>
      <c r="U18" s="43" t="s">
        <v>654</v>
      </c>
      <c r="V18" s="43">
        <v>0.42299999999999999</v>
      </c>
      <c r="W18" s="43">
        <v>0.41899999999999998</v>
      </c>
      <c r="X18" s="61">
        <v>0.37319999999999998</v>
      </c>
      <c r="Y18" s="60">
        <v>0.56899999999999995</v>
      </c>
      <c r="Z18" s="60">
        <v>0.44769999999999999</v>
      </c>
      <c r="AA18" s="62">
        <v>0.40760000000000002</v>
      </c>
      <c r="AB18" s="63">
        <v>0.5585</v>
      </c>
      <c r="AC18" s="44" t="s">
        <v>654</v>
      </c>
      <c r="AD18" s="44">
        <v>0.34699999999999998</v>
      </c>
      <c r="AE18" s="44">
        <v>0.28299999999999997</v>
      </c>
      <c r="AF18" s="62">
        <v>0.27600000000000002</v>
      </c>
      <c r="AG18" s="63">
        <v>0.29160000000000003</v>
      </c>
      <c r="AH18" s="44" t="s">
        <v>654</v>
      </c>
      <c r="AI18" s="44">
        <v>0.42499999999999999</v>
      </c>
      <c r="AJ18" s="44">
        <v>0.27700000000000002</v>
      </c>
      <c r="AK18" s="62">
        <v>0.2127</v>
      </c>
      <c r="AL18" s="63">
        <v>0.59889999999999999</v>
      </c>
      <c r="AM18" s="63">
        <v>0.31480000000000002</v>
      </c>
      <c r="AN18" s="24"/>
    </row>
    <row r="19" spans="1:40" s="35" customFormat="1" ht="15" customHeight="1" x14ac:dyDescent="0.2">
      <c r="A19" s="74" t="s">
        <v>340</v>
      </c>
      <c r="B19" s="81" t="s">
        <v>331</v>
      </c>
      <c r="C19" s="60" t="s">
        <v>20</v>
      </c>
      <c r="D19" s="43"/>
      <c r="E19" s="60">
        <v>0.1</v>
      </c>
      <c r="F19" s="60"/>
      <c r="G19" s="60"/>
      <c r="H19" s="60"/>
      <c r="I19" s="43" t="s">
        <v>654</v>
      </c>
      <c r="J19" s="43">
        <v>0.67200000000000004</v>
      </c>
      <c r="K19" s="43">
        <v>0.42699999999999999</v>
      </c>
      <c r="L19" s="43"/>
      <c r="M19" s="43"/>
      <c r="N19" s="43"/>
      <c r="O19" s="43" t="s">
        <v>654</v>
      </c>
      <c r="P19" s="43">
        <v>0.42799999999999999</v>
      </c>
      <c r="Q19" s="43">
        <v>0.64900000000000002</v>
      </c>
      <c r="R19" s="43"/>
      <c r="S19" s="43"/>
      <c r="T19" s="43"/>
      <c r="U19" s="43" t="s">
        <v>654</v>
      </c>
      <c r="V19" s="43">
        <v>0.42299999999999999</v>
      </c>
      <c r="W19" s="43">
        <v>0.41899999999999998</v>
      </c>
      <c r="X19" s="43"/>
      <c r="Y19" s="43"/>
      <c r="Z19" s="43"/>
      <c r="AA19" s="44"/>
      <c r="AB19" s="44"/>
      <c r="AC19" s="44" t="s">
        <v>654</v>
      </c>
      <c r="AD19" s="44">
        <v>0.34699999999999998</v>
      </c>
      <c r="AE19" s="44">
        <v>0.28299999999999997</v>
      </c>
      <c r="AF19" s="24"/>
      <c r="AG19" s="24"/>
      <c r="AH19" s="44" t="s">
        <v>654</v>
      </c>
      <c r="AI19" s="44">
        <v>0.42499999999999999</v>
      </c>
      <c r="AJ19" s="44">
        <v>0.27700000000000002</v>
      </c>
      <c r="AK19" s="44"/>
      <c r="AL19" s="44"/>
      <c r="AM19" s="44"/>
      <c r="AN19" s="24"/>
    </row>
    <row r="20" spans="1:40" s="35" customFormat="1" ht="15" customHeight="1" x14ac:dyDescent="0.2">
      <c r="A20" s="74" t="s">
        <v>340</v>
      </c>
      <c r="B20" s="81" t="s">
        <v>337</v>
      </c>
      <c r="C20" s="60" t="s">
        <v>19</v>
      </c>
      <c r="D20" s="43"/>
      <c r="E20" s="60"/>
      <c r="F20" s="60"/>
      <c r="G20" s="60"/>
      <c r="H20" s="60"/>
      <c r="I20" s="43" t="s">
        <v>654</v>
      </c>
      <c r="J20" s="43">
        <v>148000</v>
      </c>
      <c r="K20" s="43">
        <v>24600</v>
      </c>
      <c r="L20" s="61">
        <v>48.61</v>
      </c>
      <c r="M20" s="60">
        <v>165.7</v>
      </c>
      <c r="N20" s="60">
        <v>23.55</v>
      </c>
      <c r="O20" s="43" t="s">
        <v>654</v>
      </c>
      <c r="P20" s="43">
        <v>42700</v>
      </c>
      <c r="Q20" s="43">
        <v>28500</v>
      </c>
      <c r="R20" s="61">
        <v>28.36</v>
      </c>
      <c r="S20" s="60">
        <v>35.03</v>
      </c>
      <c r="T20" s="60">
        <v>46.33</v>
      </c>
      <c r="U20" s="43" t="s">
        <v>654</v>
      </c>
      <c r="V20" s="43">
        <v>45200</v>
      </c>
      <c r="W20" s="43">
        <v>16200</v>
      </c>
      <c r="X20" s="61">
        <v>15.98</v>
      </c>
      <c r="Y20" s="60">
        <v>40.03</v>
      </c>
      <c r="Z20" s="60">
        <v>19.559999999999999</v>
      </c>
      <c r="AA20" s="62">
        <v>22.72</v>
      </c>
      <c r="AB20" s="63">
        <v>26.59</v>
      </c>
      <c r="AC20" s="44" t="s">
        <v>654</v>
      </c>
      <c r="AD20" s="44">
        <v>37000</v>
      </c>
      <c r="AE20" s="44">
        <v>3890</v>
      </c>
      <c r="AF20" s="62">
        <v>6.3</v>
      </c>
      <c r="AG20" s="63">
        <v>6.88</v>
      </c>
      <c r="AH20" s="44" t="s">
        <v>654</v>
      </c>
      <c r="AI20" s="44">
        <v>37400</v>
      </c>
      <c r="AJ20" s="44">
        <v>6150</v>
      </c>
      <c r="AK20" s="62">
        <v>6.9500000000000006E-2</v>
      </c>
      <c r="AL20" s="63">
        <v>5.3199999999999997E-2</v>
      </c>
      <c r="AM20" s="63">
        <v>8.0399999999999991</v>
      </c>
      <c r="AN20" s="24"/>
    </row>
    <row r="21" spans="1:40" s="35" customFormat="1" ht="15" customHeight="1" x14ac:dyDescent="0.2">
      <c r="A21" s="74" t="s">
        <v>340</v>
      </c>
      <c r="B21" s="81" t="s">
        <v>392</v>
      </c>
      <c r="C21" s="60" t="s">
        <v>20</v>
      </c>
      <c r="D21" s="43" t="s">
        <v>523</v>
      </c>
      <c r="E21" s="60"/>
      <c r="F21" s="60"/>
      <c r="G21" s="60"/>
      <c r="H21" s="60"/>
      <c r="I21" s="43" t="s">
        <v>654</v>
      </c>
      <c r="J21" s="43">
        <v>148000</v>
      </c>
      <c r="K21" s="43">
        <v>24600</v>
      </c>
      <c r="L21" s="61">
        <v>0.72130000000000005</v>
      </c>
      <c r="M21" s="61">
        <v>0.1966</v>
      </c>
      <c r="N21" s="61">
        <v>0.72130000000000005</v>
      </c>
      <c r="O21" s="43" t="s">
        <v>654</v>
      </c>
      <c r="P21" s="43" t="s">
        <v>575</v>
      </c>
      <c r="Q21" s="66">
        <v>0.1</v>
      </c>
      <c r="R21" s="61" t="s">
        <v>21</v>
      </c>
      <c r="S21" s="61">
        <v>6.7100000000000007E-2</v>
      </c>
      <c r="T21" s="60" t="s">
        <v>21</v>
      </c>
      <c r="U21" s="43" t="s">
        <v>654</v>
      </c>
      <c r="V21" s="43" t="s">
        <v>390</v>
      </c>
      <c r="W21" s="43">
        <v>0.17</v>
      </c>
      <c r="X21" s="61">
        <v>1.2791999999999999</v>
      </c>
      <c r="Y21" s="61">
        <v>6.3399999999999998E-2</v>
      </c>
      <c r="Z21" s="60">
        <v>0.85680000000000001</v>
      </c>
      <c r="AA21" s="62">
        <v>5.8999999999999997E-2</v>
      </c>
      <c r="AB21" s="63">
        <v>2.6200000000000001E-2</v>
      </c>
      <c r="AC21" s="44" t="s">
        <v>654</v>
      </c>
      <c r="AD21" s="44" t="s">
        <v>607</v>
      </c>
      <c r="AE21" s="44">
        <v>2.58</v>
      </c>
      <c r="AF21" s="62">
        <v>3.0586000000000002</v>
      </c>
      <c r="AG21" s="63">
        <v>2.2118000000000002</v>
      </c>
      <c r="AH21" s="44" t="s">
        <v>654</v>
      </c>
      <c r="AI21" s="44" t="s">
        <v>575</v>
      </c>
      <c r="AJ21" s="44">
        <v>1.58</v>
      </c>
      <c r="AK21" s="62">
        <v>1.3270999999999999</v>
      </c>
      <c r="AL21" s="62" t="s">
        <v>21</v>
      </c>
      <c r="AM21" s="63">
        <v>1.6162000000000001</v>
      </c>
      <c r="AN21" s="24"/>
    </row>
    <row r="22" spans="1:40" s="35" customFormat="1" ht="15" customHeight="1" x14ac:dyDescent="0.2">
      <c r="A22" s="74" t="s">
        <v>340</v>
      </c>
      <c r="B22" s="81" t="s">
        <v>391</v>
      </c>
      <c r="C22" s="60" t="s">
        <v>20</v>
      </c>
      <c r="D22" s="43"/>
      <c r="E22" s="60"/>
      <c r="F22" s="60"/>
      <c r="G22" s="60"/>
      <c r="H22" s="60"/>
      <c r="I22" s="43" t="s">
        <v>654</v>
      </c>
      <c r="J22" s="43">
        <v>0.27</v>
      </c>
      <c r="K22" s="66">
        <v>1.65</v>
      </c>
      <c r="L22" s="61">
        <v>0.1232</v>
      </c>
      <c r="M22" s="60">
        <v>0.2656</v>
      </c>
      <c r="N22" s="60">
        <v>5.9900000000000002E-2</v>
      </c>
      <c r="O22" s="43" t="s">
        <v>654</v>
      </c>
      <c r="P22" s="43" t="s">
        <v>21</v>
      </c>
      <c r="Q22" s="43" t="s">
        <v>21</v>
      </c>
      <c r="R22" s="61">
        <v>1.41E-2</v>
      </c>
      <c r="S22" s="60">
        <v>3.5499999999999997E-2</v>
      </c>
      <c r="T22" s="60">
        <v>6.7500000000000004E-2</v>
      </c>
      <c r="U22" s="43" t="s">
        <v>654</v>
      </c>
      <c r="V22" s="43" t="s">
        <v>21</v>
      </c>
      <c r="W22" s="43" t="s">
        <v>21</v>
      </c>
      <c r="X22" s="61">
        <v>0.1081</v>
      </c>
      <c r="Y22" s="60">
        <v>4.02E-2</v>
      </c>
      <c r="Z22" s="60">
        <v>0.65190000000000003</v>
      </c>
      <c r="AA22" s="62">
        <v>9.9400000000000002E-2</v>
      </c>
      <c r="AB22" s="63">
        <v>0.71760000000000002</v>
      </c>
      <c r="AC22" s="44" t="s">
        <v>654</v>
      </c>
      <c r="AD22" s="44" t="s">
        <v>21</v>
      </c>
      <c r="AE22" s="44" t="s">
        <v>21</v>
      </c>
      <c r="AF22" s="62">
        <v>0.15659999999999999</v>
      </c>
      <c r="AG22" s="63">
        <v>0.2467</v>
      </c>
      <c r="AH22" s="44" t="s">
        <v>654</v>
      </c>
      <c r="AI22" s="44" t="s">
        <v>21</v>
      </c>
      <c r="AJ22" s="44" t="s">
        <v>21</v>
      </c>
      <c r="AK22" s="62">
        <v>0.16889999999999999</v>
      </c>
      <c r="AL22" s="63">
        <v>4.0899999999999999E-2</v>
      </c>
      <c r="AM22" s="63">
        <v>0.15029999999999999</v>
      </c>
      <c r="AN22" s="24"/>
    </row>
    <row r="23" spans="1:40" s="35" customFormat="1" ht="15" customHeight="1" x14ac:dyDescent="0.2">
      <c r="A23" s="74" t="s">
        <v>340</v>
      </c>
      <c r="B23" s="81" t="s">
        <v>387</v>
      </c>
      <c r="C23" s="60" t="s">
        <v>20</v>
      </c>
      <c r="D23" s="43" t="s">
        <v>522</v>
      </c>
      <c r="E23" s="60"/>
      <c r="F23" s="60">
        <v>20</v>
      </c>
      <c r="G23" s="60"/>
      <c r="H23" s="60"/>
      <c r="I23" s="43" t="s">
        <v>654</v>
      </c>
      <c r="J23" s="43" t="s">
        <v>404</v>
      </c>
      <c r="K23" s="43" t="s">
        <v>21</v>
      </c>
      <c r="L23" s="61" t="s">
        <v>21</v>
      </c>
      <c r="M23" s="60">
        <v>8.1</v>
      </c>
      <c r="N23" s="60">
        <v>7.2</v>
      </c>
      <c r="O23" s="43" t="s">
        <v>654</v>
      </c>
      <c r="P23" s="43">
        <v>8.1</v>
      </c>
      <c r="Q23" s="43">
        <v>6.3</v>
      </c>
      <c r="R23" s="61">
        <v>15.4</v>
      </c>
      <c r="S23" s="60">
        <v>18.899999999999999</v>
      </c>
      <c r="T23" s="60">
        <v>7.9</v>
      </c>
      <c r="U23" s="43" t="s">
        <v>654</v>
      </c>
      <c r="V23" s="43" t="s">
        <v>591</v>
      </c>
      <c r="W23" s="43">
        <v>11.2</v>
      </c>
      <c r="X23" s="61">
        <v>19.7</v>
      </c>
      <c r="Y23" s="60">
        <v>10.5</v>
      </c>
      <c r="Z23" s="60">
        <v>22.8</v>
      </c>
      <c r="AA23" s="62">
        <v>28.1</v>
      </c>
      <c r="AB23" s="63">
        <v>40.1</v>
      </c>
      <c r="AC23" s="44" t="s">
        <v>654</v>
      </c>
      <c r="AD23" s="44">
        <v>6.6</v>
      </c>
      <c r="AE23" s="44" t="s">
        <v>608</v>
      </c>
      <c r="AF23" s="62">
        <v>13</v>
      </c>
      <c r="AG23" s="63">
        <v>6.5</v>
      </c>
      <c r="AH23" s="44" t="s">
        <v>654</v>
      </c>
      <c r="AI23" s="44">
        <v>6.6</v>
      </c>
      <c r="AJ23" s="44">
        <v>5.6</v>
      </c>
      <c r="AK23" s="62">
        <v>9.5</v>
      </c>
      <c r="AL23" s="63">
        <v>17.100000000000001</v>
      </c>
      <c r="AM23" s="63">
        <v>7.1</v>
      </c>
      <c r="AN23" s="24"/>
    </row>
    <row r="24" spans="1:40" s="35" customFormat="1" ht="15" customHeight="1" x14ac:dyDescent="0.2">
      <c r="A24" s="74" t="s">
        <v>340</v>
      </c>
      <c r="B24" s="81" t="s">
        <v>327</v>
      </c>
      <c r="C24" s="60" t="s">
        <v>20</v>
      </c>
      <c r="D24" s="43"/>
      <c r="E24" s="60"/>
      <c r="F24" s="60"/>
      <c r="G24" s="60"/>
      <c r="H24" s="60"/>
      <c r="I24" s="43" t="s">
        <v>654</v>
      </c>
      <c r="J24" s="43" t="s">
        <v>21</v>
      </c>
      <c r="K24" s="43" t="s">
        <v>123</v>
      </c>
      <c r="L24" s="67"/>
      <c r="M24" s="67"/>
      <c r="N24" s="67"/>
      <c r="O24" s="43" t="s">
        <v>654</v>
      </c>
      <c r="P24" s="43">
        <v>4.34</v>
      </c>
      <c r="Q24" s="43">
        <v>4.26</v>
      </c>
      <c r="R24" s="43"/>
      <c r="S24" s="43"/>
      <c r="T24" s="43"/>
      <c r="U24" s="43" t="s">
        <v>654</v>
      </c>
      <c r="V24" s="43">
        <v>2.36</v>
      </c>
      <c r="W24" s="43">
        <v>2.2200000000000002</v>
      </c>
      <c r="X24" s="43"/>
      <c r="Y24" s="43"/>
      <c r="Z24" s="43"/>
      <c r="AA24" s="44"/>
      <c r="AB24" s="44"/>
      <c r="AC24" s="44" t="s">
        <v>654</v>
      </c>
      <c r="AD24" s="68">
        <v>3.2</v>
      </c>
      <c r="AE24" s="44">
        <v>0.44500000000000001</v>
      </c>
      <c r="AF24" s="68"/>
      <c r="AG24" s="68"/>
      <c r="AH24" s="44" t="s">
        <v>654</v>
      </c>
      <c r="AI24" s="44">
        <v>4.07</v>
      </c>
      <c r="AJ24" s="69">
        <v>0.746</v>
      </c>
      <c r="AK24" s="44"/>
      <c r="AL24" s="44"/>
      <c r="AM24" s="44"/>
      <c r="AN24" s="24"/>
    </row>
    <row r="25" spans="1:40" s="35" customFormat="1" ht="15" customHeight="1" x14ac:dyDescent="0.2">
      <c r="A25" s="74" t="s">
        <v>340</v>
      </c>
      <c r="B25" s="81" t="s">
        <v>368</v>
      </c>
      <c r="C25" s="60" t="s">
        <v>188</v>
      </c>
      <c r="D25" s="43"/>
      <c r="E25" s="60"/>
      <c r="F25" s="60"/>
      <c r="G25" s="60"/>
      <c r="H25" s="60"/>
      <c r="I25" s="43" t="s">
        <v>654</v>
      </c>
      <c r="J25" s="67">
        <v>5.1999999999999998E-2</v>
      </c>
      <c r="K25" s="43">
        <v>0.379</v>
      </c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7"/>
      <c r="X25" s="47"/>
      <c r="Y25" s="47"/>
      <c r="Z25" s="47"/>
      <c r="AA25" s="44"/>
      <c r="AB25" s="44"/>
      <c r="AC25" s="44"/>
      <c r="AD25" s="44"/>
      <c r="AE25" s="44"/>
      <c r="AF25" s="44"/>
      <c r="AG25" s="44"/>
      <c r="AH25" s="44"/>
      <c r="AI25" s="44"/>
      <c r="AJ25" s="44">
        <v>0.11</v>
      </c>
      <c r="AK25" s="44"/>
      <c r="AL25" s="44"/>
      <c r="AM25" s="44"/>
      <c r="AN25" s="24"/>
    </row>
    <row r="26" spans="1:40" s="35" customFormat="1" ht="15" customHeight="1" x14ac:dyDescent="0.2">
      <c r="A26" s="74" t="s">
        <v>340</v>
      </c>
      <c r="B26" s="81" t="s">
        <v>321</v>
      </c>
      <c r="C26" s="60" t="s">
        <v>378</v>
      </c>
      <c r="D26" s="43" t="s">
        <v>514</v>
      </c>
      <c r="E26" s="60"/>
      <c r="F26" s="60">
        <v>7.3</v>
      </c>
      <c r="G26" s="60"/>
      <c r="H26" s="60"/>
      <c r="I26" s="43" t="s">
        <v>654</v>
      </c>
      <c r="J26" s="43">
        <v>7.49</v>
      </c>
      <c r="K26" s="43">
        <v>7.39</v>
      </c>
      <c r="L26" s="61">
        <v>7.3</v>
      </c>
      <c r="M26" s="61">
        <v>7.7</v>
      </c>
      <c r="N26" s="61">
        <v>7.8</v>
      </c>
      <c r="O26" s="43" t="s">
        <v>654</v>
      </c>
      <c r="P26" s="43">
        <v>7.43</v>
      </c>
      <c r="Q26" s="43">
        <v>8.15</v>
      </c>
      <c r="R26" s="61">
        <v>8.1</v>
      </c>
      <c r="S26" s="61">
        <v>7.8</v>
      </c>
      <c r="T26" s="61">
        <v>8</v>
      </c>
      <c r="U26" s="43" t="s">
        <v>654</v>
      </c>
      <c r="V26" s="43">
        <v>7.73</v>
      </c>
      <c r="W26" s="43">
        <v>7.84</v>
      </c>
      <c r="X26" s="61">
        <v>8.1</v>
      </c>
      <c r="Y26" s="61">
        <v>7.8</v>
      </c>
      <c r="Z26" s="61">
        <v>7.9</v>
      </c>
      <c r="AA26" s="62">
        <v>8</v>
      </c>
      <c r="AB26" s="62">
        <v>8</v>
      </c>
      <c r="AC26" s="44" t="s">
        <v>654</v>
      </c>
      <c r="AD26" s="44">
        <v>7.47</v>
      </c>
      <c r="AE26" s="44">
        <v>9.09</v>
      </c>
      <c r="AF26" s="62">
        <v>7.9</v>
      </c>
      <c r="AG26" s="62">
        <v>8.3000000000000007</v>
      </c>
      <c r="AH26" s="44" t="s">
        <v>654</v>
      </c>
      <c r="AI26" s="44">
        <v>7.67</v>
      </c>
      <c r="AJ26" s="44">
        <v>7.31</v>
      </c>
      <c r="AK26" s="62">
        <v>7.9</v>
      </c>
      <c r="AL26" s="62">
        <v>7.7</v>
      </c>
      <c r="AM26" s="62">
        <v>8.6</v>
      </c>
      <c r="AN26" s="24"/>
    </row>
    <row r="27" spans="1:40" s="35" customFormat="1" ht="15" customHeight="1" x14ac:dyDescent="0.2">
      <c r="A27" s="74" t="s">
        <v>340</v>
      </c>
      <c r="B27" s="81" t="s">
        <v>335</v>
      </c>
      <c r="C27" s="60" t="s">
        <v>19</v>
      </c>
      <c r="D27" s="43"/>
      <c r="E27" s="60"/>
      <c r="F27" s="60"/>
      <c r="G27" s="60"/>
      <c r="H27" s="60"/>
      <c r="I27" s="43" t="s">
        <v>654</v>
      </c>
      <c r="J27" s="43">
        <v>6370</v>
      </c>
      <c r="K27" s="43">
        <v>6210</v>
      </c>
      <c r="L27" s="60">
        <f>21.63*1000</f>
        <v>21630</v>
      </c>
      <c r="M27" s="60">
        <f>18.66*1000</f>
        <v>18660</v>
      </c>
      <c r="N27" s="60">
        <f>18.66*1000</f>
        <v>18660</v>
      </c>
      <c r="O27" s="43" t="s">
        <v>654</v>
      </c>
      <c r="P27" s="43">
        <v>35400</v>
      </c>
      <c r="Q27" s="43">
        <v>25600</v>
      </c>
      <c r="R27" s="61">
        <f>31.27*1000</f>
        <v>31270</v>
      </c>
      <c r="S27" s="61">
        <f t="shared" ref="S27:T27" si="0">31.27*1000</f>
        <v>31270</v>
      </c>
      <c r="T27" s="61">
        <f t="shared" si="0"/>
        <v>31270</v>
      </c>
      <c r="U27" s="43" t="s">
        <v>654</v>
      </c>
      <c r="V27" s="43">
        <v>17200</v>
      </c>
      <c r="W27" s="43">
        <v>13100</v>
      </c>
      <c r="X27" s="61">
        <f>22.34*1000</f>
        <v>22340</v>
      </c>
      <c r="Y27" s="61">
        <f t="shared" ref="Y27:AB27" si="1">22.34*1000</f>
        <v>22340</v>
      </c>
      <c r="Z27" s="61">
        <f t="shared" si="1"/>
        <v>22340</v>
      </c>
      <c r="AA27" s="61">
        <f t="shared" si="1"/>
        <v>22340</v>
      </c>
      <c r="AB27" s="61">
        <f t="shared" si="1"/>
        <v>22340</v>
      </c>
      <c r="AC27" s="44" t="s">
        <v>654</v>
      </c>
      <c r="AD27" s="44">
        <v>32500</v>
      </c>
      <c r="AE27" s="44">
        <v>6560</v>
      </c>
      <c r="AF27" s="62">
        <f>17.29*1000</f>
        <v>17290</v>
      </c>
      <c r="AG27" s="62">
        <f>17.29*1000</f>
        <v>17290</v>
      </c>
      <c r="AH27" s="44" t="s">
        <v>654</v>
      </c>
      <c r="AI27" s="44">
        <v>22800</v>
      </c>
      <c r="AJ27" s="44">
        <v>6600</v>
      </c>
      <c r="AK27" s="62">
        <f>9.37*1000</f>
        <v>9370</v>
      </c>
      <c r="AL27" s="62">
        <f t="shared" ref="AL27:AM27" si="2">9.37*1000</f>
        <v>9370</v>
      </c>
      <c r="AM27" s="62">
        <f t="shared" si="2"/>
        <v>9370</v>
      </c>
      <c r="AN27" s="24"/>
    </row>
    <row r="28" spans="1:40" s="35" customFormat="1" ht="15" customHeight="1" x14ac:dyDescent="0.2">
      <c r="A28" s="74" t="s">
        <v>340</v>
      </c>
      <c r="B28" s="81" t="s">
        <v>334</v>
      </c>
      <c r="C28" s="45" t="s">
        <v>19</v>
      </c>
      <c r="D28" s="43"/>
      <c r="E28" s="60"/>
      <c r="F28" s="60"/>
      <c r="G28" s="60"/>
      <c r="H28" s="60"/>
      <c r="I28" s="43" t="s">
        <v>654</v>
      </c>
      <c r="J28" s="43">
        <v>1020000</v>
      </c>
      <c r="K28" s="43">
        <v>180000</v>
      </c>
      <c r="L28" s="43"/>
      <c r="M28" s="43"/>
      <c r="N28" s="43"/>
      <c r="O28" s="43" t="s">
        <v>654</v>
      </c>
      <c r="P28" s="43">
        <v>300000</v>
      </c>
      <c r="Q28" s="43">
        <v>232000</v>
      </c>
      <c r="R28" s="43"/>
      <c r="S28" s="43"/>
      <c r="T28" s="43"/>
      <c r="U28" s="43" t="s">
        <v>654</v>
      </c>
      <c r="V28" s="43">
        <v>244000</v>
      </c>
      <c r="W28" s="43">
        <v>127000</v>
      </c>
      <c r="X28" s="43"/>
      <c r="Y28" s="43"/>
      <c r="Z28" s="43"/>
      <c r="AA28" s="44"/>
      <c r="AB28" s="44"/>
      <c r="AC28" s="44" t="s">
        <v>654</v>
      </c>
      <c r="AD28" s="44">
        <v>260000</v>
      </c>
      <c r="AE28" s="44">
        <v>56400</v>
      </c>
      <c r="AF28" s="44"/>
      <c r="AG28" s="44"/>
      <c r="AH28" s="44" t="s">
        <v>654</v>
      </c>
      <c r="AI28" s="44">
        <v>225000</v>
      </c>
      <c r="AJ28" s="44">
        <v>58200</v>
      </c>
      <c r="AK28" s="44"/>
      <c r="AL28" s="44"/>
      <c r="AM28" s="44"/>
      <c r="AN28" s="24"/>
    </row>
    <row r="29" spans="1:40" s="35" customFormat="1" ht="15" customHeight="1" x14ac:dyDescent="0.2">
      <c r="A29" s="74" t="s">
        <v>340</v>
      </c>
      <c r="B29" s="81" t="s">
        <v>339</v>
      </c>
      <c r="C29" s="60" t="s">
        <v>20</v>
      </c>
      <c r="D29" s="43"/>
      <c r="E29" s="60"/>
      <c r="F29" s="60"/>
      <c r="G29" s="60"/>
      <c r="H29" s="60"/>
      <c r="I29" s="43" t="s">
        <v>654</v>
      </c>
      <c r="J29" s="43">
        <v>154</v>
      </c>
      <c r="K29" s="43">
        <v>59.9</v>
      </c>
      <c r="L29" s="61">
        <v>142.41800000000001</v>
      </c>
      <c r="M29" s="60">
        <v>73.739000000000004</v>
      </c>
      <c r="N29" s="60">
        <v>56.905999999999999</v>
      </c>
      <c r="O29" s="43" t="s">
        <v>654</v>
      </c>
      <c r="P29" s="43">
        <v>362</v>
      </c>
      <c r="Q29" s="43">
        <v>237</v>
      </c>
      <c r="R29" s="61">
        <v>223.27699999999999</v>
      </c>
      <c r="S29" s="60">
        <v>324.64</v>
      </c>
      <c r="T29" s="60">
        <v>229.458</v>
      </c>
      <c r="U29" s="43" t="s">
        <v>654</v>
      </c>
      <c r="V29" s="43">
        <v>292</v>
      </c>
      <c r="W29" s="43">
        <v>145</v>
      </c>
      <c r="X29" s="61">
        <v>175.33</v>
      </c>
      <c r="Y29" s="60">
        <v>253.685</v>
      </c>
      <c r="Z29" s="60">
        <v>156.97900000000001</v>
      </c>
      <c r="AA29" s="62">
        <v>203.60300000000001</v>
      </c>
      <c r="AB29" s="63">
        <v>290.55799999999999</v>
      </c>
      <c r="AC29" s="44" t="s">
        <v>654</v>
      </c>
      <c r="AD29" s="44">
        <v>249</v>
      </c>
      <c r="AE29" s="44">
        <v>43.6</v>
      </c>
      <c r="AF29" s="62">
        <v>70.238</v>
      </c>
      <c r="AG29" s="63">
        <v>43.073</v>
      </c>
      <c r="AH29" s="44" t="s">
        <v>654</v>
      </c>
      <c r="AI29" s="44">
        <v>238</v>
      </c>
      <c r="AJ29" s="46">
        <v>52</v>
      </c>
      <c r="AK29" s="62">
        <v>34.869</v>
      </c>
      <c r="AL29" s="63">
        <v>228.95400000000001</v>
      </c>
      <c r="AM29" s="63">
        <v>50.927</v>
      </c>
      <c r="AN29" s="24"/>
    </row>
    <row r="30" spans="1:40" s="35" customFormat="1" ht="15" customHeight="1" x14ac:dyDescent="0.2">
      <c r="A30" s="74" t="s">
        <v>340</v>
      </c>
      <c r="B30" s="81" t="s">
        <v>382</v>
      </c>
      <c r="C30" s="60" t="s">
        <v>20</v>
      </c>
      <c r="D30" s="45"/>
      <c r="E30" s="60"/>
      <c r="F30" s="60"/>
      <c r="G30" s="60"/>
      <c r="H30" s="60"/>
      <c r="I30" s="43" t="s">
        <v>654</v>
      </c>
      <c r="J30" s="43" t="s">
        <v>21</v>
      </c>
      <c r="K30" s="43" t="s">
        <v>21</v>
      </c>
      <c r="L30" s="43"/>
      <c r="M30" s="43"/>
      <c r="N30" s="43"/>
      <c r="O30" s="43" t="s">
        <v>654</v>
      </c>
      <c r="P30" s="43" t="s">
        <v>21</v>
      </c>
      <c r="Q30" s="43" t="s">
        <v>21</v>
      </c>
      <c r="R30" s="43"/>
      <c r="S30" s="43"/>
      <c r="T30" s="43"/>
      <c r="U30" s="43" t="s">
        <v>654</v>
      </c>
      <c r="V30" s="45" t="s">
        <v>21</v>
      </c>
      <c r="W30" s="43" t="s">
        <v>21</v>
      </c>
      <c r="X30" s="43"/>
      <c r="Y30" s="43"/>
      <c r="Z30" s="43"/>
      <c r="AA30" s="44"/>
      <c r="AB30" s="44"/>
      <c r="AC30" s="44" t="s">
        <v>654</v>
      </c>
      <c r="AD30" s="44">
        <v>0.3</v>
      </c>
      <c r="AE30" s="44" t="s">
        <v>21</v>
      </c>
      <c r="AF30" s="44"/>
      <c r="AG30" s="44"/>
      <c r="AH30" s="44" t="s">
        <v>654</v>
      </c>
      <c r="AI30" s="46">
        <v>2</v>
      </c>
      <c r="AJ30" s="44" t="s">
        <v>21</v>
      </c>
      <c r="AK30" s="44"/>
      <c r="AL30" s="44"/>
      <c r="AM30" s="44"/>
      <c r="AN30" s="24"/>
    </row>
    <row r="31" spans="1:40" s="35" customFormat="1" ht="15" customHeight="1" x14ac:dyDescent="0.2">
      <c r="A31" s="74" t="s">
        <v>340</v>
      </c>
      <c r="B31" s="81" t="s">
        <v>333</v>
      </c>
      <c r="C31" s="60" t="s">
        <v>20</v>
      </c>
      <c r="D31" s="45" t="s">
        <v>521</v>
      </c>
      <c r="E31" s="60"/>
      <c r="F31" s="60"/>
      <c r="G31" s="60"/>
      <c r="H31" s="60"/>
      <c r="I31" s="43" t="s">
        <v>654</v>
      </c>
      <c r="J31" s="43">
        <v>0.37</v>
      </c>
      <c r="K31" s="43">
        <v>0.26</v>
      </c>
      <c r="L31" s="61">
        <v>0.46800000000000003</v>
      </c>
      <c r="M31" s="60">
        <v>0.157</v>
      </c>
      <c r="N31" s="60">
        <v>0.32</v>
      </c>
      <c r="O31" s="43" t="s">
        <v>654</v>
      </c>
      <c r="P31" s="43">
        <v>8.1</v>
      </c>
      <c r="Q31" s="43">
        <v>2.8</v>
      </c>
      <c r="R31" s="61">
        <v>5.3449999999999998</v>
      </c>
      <c r="S31" s="60">
        <v>7.05</v>
      </c>
      <c r="T31" s="60">
        <v>1.595</v>
      </c>
      <c r="U31" s="43" t="s">
        <v>654</v>
      </c>
      <c r="V31" s="45">
        <v>3.1</v>
      </c>
      <c r="W31" s="43">
        <v>2.1</v>
      </c>
      <c r="X31" s="61">
        <v>4.2560000000000002</v>
      </c>
      <c r="Y31" s="60">
        <v>3.1240000000000001</v>
      </c>
      <c r="Z31" s="60">
        <v>1.5660000000000001</v>
      </c>
      <c r="AA31" s="62">
        <v>5.2510000000000003</v>
      </c>
      <c r="AB31" s="63">
        <v>2.5099999999999998</v>
      </c>
      <c r="AC31" s="44" t="s">
        <v>654</v>
      </c>
      <c r="AD31" s="44">
        <v>3.9</v>
      </c>
      <c r="AE31" s="44">
        <v>0.24</v>
      </c>
      <c r="AF31" s="62">
        <v>1.3320000000000001</v>
      </c>
      <c r="AG31" s="63">
        <v>0.40600000000000003</v>
      </c>
      <c r="AH31" s="44" t="s">
        <v>654</v>
      </c>
      <c r="AI31" s="46">
        <v>4</v>
      </c>
      <c r="AJ31" s="44">
        <v>0.48</v>
      </c>
      <c r="AK31" s="62">
        <v>1.522</v>
      </c>
      <c r="AL31" s="63">
        <v>4</v>
      </c>
      <c r="AM31" s="63">
        <v>0.502</v>
      </c>
      <c r="AN31" s="24"/>
    </row>
    <row r="32" spans="1:40" s="35" customFormat="1" ht="15" customHeight="1" x14ac:dyDescent="0.2">
      <c r="A32" s="74" t="s">
        <v>340</v>
      </c>
      <c r="B32" s="85" t="s">
        <v>379</v>
      </c>
      <c r="C32" s="60" t="s">
        <v>380</v>
      </c>
      <c r="D32" s="43"/>
      <c r="E32" s="60"/>
      <c r="F32" s="60"/>
      <c r="G32" s="60"/>
      <c r="H32" s="60"/>
      <c r="I32" s="43" t="s">
        <v>654</v>
      </c>
      <c r="J32" s="43">
        <v>18.7</v>
      </c>
      <c r="K32" s="43">
        <v>5.4</v>
      </c>
      <c r="L32" s="43"/>
      <c r="M32" s="43"/>
      <c r="N32" s="43"/>
      <c r="O32" s="43" t="s">
        <v>654</v>
      </c>
      <c r="P32" s="43">
        <v>18.600000000000001</v>
      </c>
      <c r="Q32" s="43">
        <v>4.2</v>
      </c>
      <c r="R32" s="43"/>
      <c r="S32" s="43"/>
      <c r="T32" s="43"/>
      <c r="U32" s="43" t="s">
        <v>654</v>
      </c>
      <c r="V32" s="43">
        <v>18.600000000000001</v>
      </c>
      <c r="W32" s="43">
        <v>5</v>
      </c>
      <c r="X32" s="43"/>
      <c r="Y32" s="43"/>
      <c r="Z32" s="43"/>
      <c r="AA32" s="44"/>
      <c r="AB32" s="44"/>
      <c r="AC32" s="44" t="s">
        <v>654</v>
      </c>
      <c r="AD32" s="44">
        <v>20.2</v>
      </c>
      <c r="AE32" s="44">
        <v>4.5</v>
      </c>
      <c r="AF32" s="44"/>
      <c r="AG32" s="44"/>
      <c r="AH32" s="44" t="s">
        <v>654</v>
      </c>
      <c r="AI32" s="44">
        <v>18.600000000000001</v>
      </c>
      <c r="AJ32" s="44">
        <v>4.0999999999999996</v>
      </c>
      <c r="AK32" s="44"/>
      <c r="AL32" s="44"/>
      <c r="AM32" s="44"/>
      <c r="AN32" s="24"/>
    </row>
    <row r="33" spans="1:40" s="35" customFormat="1" ht="15" customHeight="1" x14ac:dyDescent="0.2">
      <c r="A33" s="74" t="s">
        <v>340</v>
      </c>
      <c r="B33" s="81" t="s">
        <v>320</v>
      </c>
      <c r="C33" s="60" t="s">
        <v>20</v>
      </c>
      <c r="D33" s="43" t="s">
        <v>528</v>
      </c>
      <c r="E33" s="60"/>
      <c r="F33" s="60">
        <v>1589</v>
      </c>
      <c r="G33" s="60"/>
      <c r="H33" s="60"/>
      <c r="I33" s="43" t="s">
        <v>654</v>
      </c>
      <c r="J33" s="43">
        <v>3140</v>
      </c>
      <c r="K33" s="43">
        <v>706</v>
      </c>
      <c r="L33" s="61">
        <v>1444</v>
      </c>
      <c r="M33" s="60">
        <v>3730</v>
      </c>
      <c r="N33" s="60">
        <v>696</v>
      </c>
      <c r="O33" s="43" t="s">
        <v>654</v>
      </c>
      <c r="P33" s="43">
        <v>1170</v>
      </c>
      <c r="Q33" s="43">
        <v>948</v>
      </c>
      <c r="R33" s="60">
        <v>1098</v>
      </c>
      <c r="S33" s="60">
        <v>1528</v>
      </c>
      <c r="T33" s="60">
        <v>1084</v>
      </c>
      <c r="U33" s="43" t="s">
        <v>654</v>
      </c>
      <c r="V33" s="43">
        <v>120</v>
      </c>
      <c r="W33" s="43">
        <v>616</v>
      </c>
      <c r="X33" s="60">
        <v>830</v>
      </c>
      <c r="Y33" s="60">
        <v>1326</v>
      </c>
      <c r="Z33" s="60">
        <v>600</v>
      </c>
      <c r="AA33" s="63">
        <v>1024</v>
      </c>
      <c r="AB33" s="63">
        <v>990</v>
      </c>
      <c r="AC33" s="44" t="s">
        <v>654</v>
      </c>
      <c r="AD33" s="44">
        <v>1240</v>
      </c>
      <c r="AE33" s="44">
        <v>296</v>
      </c>
      <c r="AF33" s="63">
        <v>478</v>
      </c>
      <c r="AG33" s="63">
        <v>276</v>
      </c>
      <c r="AH33" s="44" t="s">
        <v>654</v>
      </c>
      <c r="AI33" s="44">
        <v>1050</v>
      </c>
      <c r="AJ33" s="44">
        <v>296</v>
      </c>
      <c r="AK33" s="63">
        <v>836</v>
      </c>
      <c r="AL33" s="63">
        <v>1458</v>
      </c>
      <c r="AM33" s="63">
        <v>284</v>
      </c>
      <c r="AN33" s="24"/>
    </row>
    <row r="34" spans="1:40" s="35" customFormat="1" ht="15" customHeight="1" x14ac:dyDescent="0.2">
      <c r="A34" s="74" t="s">
        <v>340</v>
      </c>
      <c r="B34" s="81" t="s">
        <v>328</v>
      </c>
      <c r="C34" s="60" t="s">
        <v>20</v>
      </c>
      <c r="D34" s="43"/>
      <c r="E34" s="60"/>
      <c r="F34" s="60"/>
      <c r="G34" s="60"/>
      <c r="H34" s="60"/>
      <c r="I34" s="43" t="s">
        <v>654</v>
      </c>
      <c r="J34" s="43">
        <v>1270</v>
      </c>
      <c r="K34" s="43"/>
      <c r="L34" s="43"/>
      <c r="M34" s="43"/>
      <c r="N34" s="43"/>
      <c r="O34" s="43" t="s">
        <v>654</v>
      </c>
      <c r="P34" s="43">
        <v>460</v>
      </c>
      <c r="Q34" s="43"/>
      <c r="R34" s="43"/>
      <c r="S34" s="43"/>
      <c r="T34" s="43"/>
      <c r="U34" s="43" t="s">
        <v>654</v>
      </c>
      <c r="V34" s="43">
        <v>555</v>
      </c>
      <c r="W34" s="43"/>
      <c r="X34" s="43"/>
      <c r="Y34" s="43"/>
      <c r="Z34" s="43"/>
      <c r="AA34" s="44"/>
      <c r="AB34" s="44"/>
      <c r="AC34" s="44" t="s">
        <v>654</v>
      </c>
      <c r="AD34" s="44">
        <v>519</v>
      </c>
      <c r="AE34" s="44"/>
      <c r="AF34" s="44"/>
      <c r="AG34" s="44"/>
      <c r="AH34" s="44" t="s">
        <v>654</v>
      </c>
      <c r="AI34" s="44">
        <v>431</v>
      </c>
      <c r="AJ34" s="44"/>
      <c r="AK34" s="44"/>
      <c r="AL34" s="44"/>
      <c r="AM34" s="44"/>
      <c r="AN34" s="24"/>
    </row>
    <row r="35" spans="1:40" s="35" customFormat="1" ht="15" customHeight="1" x14ac:dyDescent="0.2">
      <c r="A35" s="74" t="s">
        <v>340</v>
      </c>
      <c r="B35" s="81" t="s">
        <v>326</v>
      </c>
      <c r="C35" s="60" t="s">
        <v>20</v>
      </c>
      <c r="D35" s="43"/>
      <c r="E35" s="60"/>
      <c r="F35" s="60"/>
      <c r="G35" s="60"/>
      <c r="H35" s="60"/>
      <c r="I35" s="43" t="s">
        <v>654</v>
      </c>
      <c r="J35" s="43">
        <v>5.2</v>
      </c>
      <c r="K35" s="43">
        <v>1.6</v>
      </c>
      <c r="L35" s="61">
        <v>3.4820000000000002</v>
      </c>
      <c r="M35" s="60">
        <v>4.8440000000000003</v>
      </c>
      <c r="N35" s="60">
        <v>1.4750000000000001</v>
      </c>
      <c r="O35" s="43" t="s">
        <v>654</v>
      </c>
      <c r="P35" s="43">
        <v>81</v>
      </c>
      <c r="Q35" s="43">
        <v>77</v>
      </c>
      <c r="R35" s="61">
        <v>47.244</v>
      </c>
      <c r="S35" s="60">
        <v>69.840999999999994</v>
      </c>
      <c r="T35" s="60">
        <v>79.016999999999996</v>
      </c>
      <c r="U35" s="43" t="s">
        <v>654</v>
      </c>
      <c r="V35" s="43">
        <v>45</v>
      </c>
      <c r="W35" s="43">
        <v>35</v>
      </c>
      <c r="X35" s="61">
        <v>31.58</v>
      </c>
      <c r="Y35" s="60">
        <v>45.594999999999999</v>
      </c>
      <c r="Z35" s="60">
        <v>30.41</v>
      </c>
      <c r="AA35" s="62">
        <v>65.808000000000007</v>
      </c>
      <c r="AB35" s="63">
        <v>76.784000000000006</v>
      </c>
      <c r="AC35" s="44" t="s">
        <v>654</v>
      </c>
      <c r="AD35" s="44">
        <v>47</v>
      </c>
      <c r="AE35" s="44">
        <v>3.2</v>
      </c>
      <c r="AF35" s="62">
        <v>10.058999999999999</v>
      </c>
      <c r="AG35" s="63">
        <v>3.7559999999999998</v>
      </c>
      <c r="AH35" s="44" t="s">
        <v>654</v>
      </c>
      <c r="AI35" s="44">
        <v>56</v>
      </c>
      <c r="AJ35" s="44">
        <v>7.2</v>
      </c>
      <c r="AK35" s="62">
        <v>6.6050000000000004</v>
      </c>
      <c r="AL35" s="63">
        <v>64.766000000000005</v>
      </c>
      <c r="AM35" s="63">
        <v>6.9279999999999999</v>
      </c>
      <c r="AN35" s="24"/>
    </row>
    <row r="36" spans="1:40" s="35" customFormat="1" ht="15" customHeight="1" x14ac:dyDescent="0.2">
      <c r="A36" s="74" t="s">
        <v>340</v>
      </c>
      <c r="B36" s="81" t="s">
        <v>325</v>
      </c>
      <c r="C36" s="60" t="s">
        <v>20</v>
      </c>
      <c r="D36" s="43" t="s">
        <v>523</v>
      </c>
      <c r="E36" s="60"/>
      <c r="F36" s="60"/>
      <c r="G36" s="60"/>
      <c r="H36" s="60"/>
      <c r="I36" s="43" t="s">
        <v>654</v>
      </c>
      <c r="J36" s="43">
        <v>5.55</v>
      </c>
      <c r="K36" s="43">
        <v>3.25</v>
      </c>
      <c r="L36" s="61">
        <v>6.532</v>
      </c>
      <c r="M36" s="60">
        <v>1.958</v>
      </c>
      <c r="N36" s="60">
        <v>1.958</v>
      </c>
      <c r="O36" s="43" t="s">
        <v>654</v>
      </c>
      <c r="P36" s="43">
        <v>81.099999999999994</v>
      </c>
      <c r="Q36" s="43">
        <v>77.099999999999994</v>
      </c>
      <c r="R36" s="61">
        <v>47.643999999999998</v>
      </c>
      <c r="S36" s="60">
        <v>79.084000000000003</v>
      </c>
      <c r="T36" s="60">
        <v>79.084000000000003</v>
      </c>
      <c r="U36" s="43" t="s">
        <v>654</v>
      </c>
      <c r="V36" s="45">
        <v>45</v>
      </c>
      <c r="W36" s="43">
        <v>35.200000000000003</v>
      </c>
      <c r="X36" s="61">
        <v>32.966999999999999</v>
      </c>
      <c r="Y36" s="60">
        <v>31.917999999999999</v>
      </c>
      <c r="Z36" s="60">
        <v>31.917999999999999</v>
      </c>
      <c r="AA36" s="62">
        <v>65.965999999999994</v>
      </c>
      <c r="AB36" s="63">
        <v>77.527000000000001</v>
      </c>
      <c r="AC36" s="44" t="s">
        <v>654</v>
      </c>
      <c r="AD36" s="46">
        <v>47</v>
      </c>
      <c r="AE36" s="44">
        <v>5.78</v>
      </c>
      <c r="AF36" s="62">
        <v>13.275</v>
      </c>
      <c r="AG36" s="63">
        <v>6.2149999999999999</v>
      </c>
      <c r="AH36" s="44" t="s">
        <v>654</v>
      </c>
      <c r="AI36" s="44">
        <v>56.1</v>
      </c>
      <c r="AJ36" s="44">
        <v>8.7799999999999994</v>
      </c>
      <c r="AK36" s="62">
        <v>8.1010000000000009</v>
      </c>
      <c r="AL36" s="63">
        <v>8.6940000000000008</v>
      </c>
      <c r="AM36" s="63">
        <v>8.6940000000000008</v>
      </c>
      <c r="AN36" s="24"/>
    </row>
    <row r="37" spans="1:40" s="35" customFormat="1" ht="15" customHeight="1" x14ac:dyDescent="0.2">
      <c r="A37" s="74" t="s">
        <v>340</v>
      </c>
      <c r="B37" s="81" t="s">
        <v>363</v>
      </c>
      <c r="C37" s="60" t="s">
        <v>20</v>
      </c>
      <c r="D37" s="43"/>
      <c r="E37" s="60"/>
      <c r="F37" s="60"/>
      <c r="G37" s="60"/>
      <c r="H37" s="60"/>
      <c r="I37" s="43" t="s">
        <v>654</v>
      </c>
      <c r="J37" s="43">
        <v>23.8</v>
      </c>
      <c r="K37" s="43">
        <v>11.5</v>
      </c>
      <c r="L37" s="43"/>
      <c r="M37" s="43"/>
      <c r="N37" s="43"/>
      <c r="O37" s="43" t="s">
        <v>654</v>
      </c>
      <c r="P37" s="43">
        <v>107</v>
      </c>
      <c r="Q37" s="43">
        <v>82.8</v>
      </c>
      <c r="R37" s="43"/>
      <c r="S37" s="43"/>
      <c r="T37" s="43"/>
      <c r="U37" s="43" t="s">
        <v>654</v>
      </c>
      <c r="V37" s="43">
        <v>50.7</v>
      </c>
      <c r="W37" s="43">
        <v>40.4</v>
      </c>
      <c r="X37" s="43"/>
      <c r="Y37" s="43"/>
      <c r="Z37" s="43"/>
      <c r="AA37" s="44"/>
      <c r="AB37" s="44"/>
      <c r="AC37" s="44" t="s">
        <v>654</v>
      </c>
      <c r="AD37" s="44">
        <v>109</v>
      </c>
      <c r="AE37" s="44">
        <v>18.100000000000001</v>
      </c>
      <c r="AF37" s="44"/>
      <c r="AG37" s="44"/>
      <c r="AH37" s="44" t="s">
        <v>654</v>
      </c>
      <c r="AI37" s="44">
        <v>52.8</v>
      </c>
      <c r="AJ37" s="44">
        <v>15.7</v>
      </c>
      <c r="AK37" s="44"/>
      <c r="AL37" s="44"/>
      <c r="AM37" s="44"/>
      <c r="AN37" s="24"/>
    </row>
    <row r="38" spans="1:40" s="35" customFormat="1" ht="15" customHeight="1" x14ac:dyDescent="0.2">
      <c r="A38" s="74" t="s">
        <v>340</v>
      </c>
      <c r="B38" s="81" t="s">
        <v>103</v>
      </c>
      <c r="C38" s="60" t="s">
        <v>20</v>
      </c>
      <c r="D38" s="43" t="s">
        <v>520</v>
      </c>
      <c r="E38" s="60"/>
      <c r="F38" s="60"/>
      <c r="G38" s="60">
        <v>5</v>
      </c>
      <c r="H38" s="60"/>
      <c r="I38" s="43">
        <v>8.2000000000000003E-2</v>
      </c>
      <c r="J38" s="43">
        <v>0.66600000000000004</v>
      </c>
      <c r="K38" s="43">
        <v>0.501</v>
      </c>
      <c r="L38" s="61">
        <v>0.39600000000000002</v>
      </c>
      <c r="M38" s="60">
        <v>0.8679</v>
      </c>
      <c r="N38" s="60">
        <v>0.63470000000000004</v>
      </c>
      <c r="O38" s="43">
        <v>0.10299999999999999</v>
      </c>
      <c r="P38" s="43">
        <v>4.88</v>
      </c>
      <c r="Q38" s="43">
        <v>7.61</v>
      </c>
      <c r="R38" s="60">
        <v>5.9203000000000001</v>
      </c>
      <c r="S38" s="60">
        <v>8.4473000000000003</v>
      </c>
      <c r="T38" s="60">
        <v>11.4931</v>
      </c>
      <c r="U38" s="43">
        <v>0.66800000000000004</v>
      </c>
      <c r="V38" s="43">
        <v>3.62</v>
      </c>
      <c r="W38" s="43">
        <v>3.24</v>
      </c>
      <c r="X38" s="60">
        <v>3.7885</v>
      </c>
      <c r="Y38" s="60">
        <v>4.3147000000000002</v>
      </c>
      <c r="Z38" s="60">
        <v>3.8428</v>
      </c>
      <c r="AA38" s="63">
        <v>7.3015999999999996</v>
      </c>
      <c r="AB38" s="63">
        <v>7.0461999999999998</v>
      </c>
      <c r="AC38" s="44">
        <v>0.19500000000000001</v>
      </c>
      <c r="AD38" s="44">
        <v>4.51</v>
      </c>
      <c r="AE38" s="44">
        <v>0.49299999999999999</v>
      </c>
      <c r="AF38" s="63">
        <v>1.5828</v>
      </c>
      <c r="AG38" s="63">
        <v>0.76690000000000003</v>
      </c>
      <c r="AH38" s="44">
        <v>0.23499999999999999</v>
      </c>
      <c r="AI38" s="44">
        <v>4.24</v>
      </c>
      <c r="AJ38" s="44">
        <v>0.97699999999999998</v>
      </c>
      <c r="AK38" s="63">
        <v>1.2907999999999999</v>
      </c>
      <c r="AL38" s="63">
        <v>6.6372</v>
      </c>
      <c r="AM38" s="63">
        <v>1.0347</v>
      </c>
      <c r="AN38" s="24"/>
    </row>
    <row r="39" spans="1:40" s="35" customFormat="1" ht="15" customHeight="1" x14ac:dyDescent="0.2">
      <c r="A39" s="74" t="s">
        <v>340</v>
      </c>
      <c r="B39" s="81" t="s">
        <v>104</v>
      </c>
      <c r="C39" s="60" t="s">
        <v>20</v>
      </c>
      <c r="D39" s="45"/>
      <c r="E39" s="60"/>
      <c r="F39" s="60">
        <v>8.5</v>
      </c>
      <c r="G39" s="60"/>
      <c r="H39" s="60"/>
      <c r="I39" s="43">
        <v>0.251</v>
      </c>
      <c r="J39" s="43">
        <v>2.04</v>
      </c>
      <c r="K39" s="43">
        <v>1.54</v>
      </c>
      <c r="L39" s="43"/>
      <c r="M39" s="43"/>
      <c r="N39" s="43"/>
      <c r="O39" s="43">
        <v>0.316</v>
      </c>
      <c r="P39" s="45">
        <v>15</v>
      </c>
      <c r="Q39" s="43">
        <v>23.3</v>
      </c>
      <c r="R39" s="43"/>
      <c r="S39" s="43"/>
      <c r="T39" s="43"/>
      <c r="U39" s="43">
        <v>2.0499999999999998</v>
      </c>
      <c r="V39" s="45">
        <v>11.1</v>
      </c>
      <c r="W39" s="43">
        <v>9.9499999999999993</v>
      </c>
      <c r="X39" s="43"/>
      <c r="Y39" s="43"/>
      <c r="Z39" s="43"/>
      <c r="AA39" s="44"/>
      <c r="AB39" s="44"/>
      <c r="AC39" s="44">
        <v>0.59799999999999998</v>
      </c>
      <c r="AD39" s="44">
        <v>13.7</v>
      </c>
      <c r="AE39" s="44">
        <v>1.5109999999999999</v>
      </c>
      <c r="AF39" s="44"/>
      <c r="AG39" s="44"/>
      <c r="AH39" s="44">
        <v>0.72099999999999997</v>
      </c>
      <c r="AI39" s="46">
        <v>13</v>
      </c>
      <c r="AJ39" s="44">
        <v>2.99</v>
      </c>
      <c r="AK39" s="46"/>
      <c r="AL39" s="46"/>
      <c r="AM39" s="46"/>
      <c r="AN39" s="24"/>
    </row>
    <row r="40" spans="1:40" s="35" customFormat="1" ht="15" customHeight="1" x14ac:dyDescent="0.2">
      <c r="A40" s="74" t="s">
        <v>340</v>
      </c>
      <c r="B40" s="81" t="s">
        <v>318</v>
      </c>
      <c r="C40" s="60" t="s">
        <v>20</v>
      </c>
      <c r="D40" s="66"/>
      <c r="E40" s="60"/>
      <c r="F40" s="60">
        <v>2428</v>
      </c>
      <c r="G40" s="60"/>
      <c r="H40" s="60"/>
      <c r="I40" s="43" t="s">
        <v>654</v>
      </c>
      <c r="J40" s="66">
        <v>3350</v>
      </c>
      <c r="K40" s="66">
        <v>740</v>
      </c>
      <c r="L40" s="61">
        <v>1392</v>
      </c>
      <c r="M40" s="60">
        <v>3730</v>
      </c>
      <c r="N40" s="60">
        <v>790</v>
      </c>
      <c r="O40" s="43" t="s">
        <v>654</v>
      </c>
      <c r="P40" s="66">
        <v>1340</v>
      </c>
      <c r="Q40" s="66">
        <v>1500</v>
      </c>
      <c r="R40" s="61">
        <v>1828</v>
      </c>
      <c r="S40" s="60">
        <v>1528</v>
      </c>
      <c r="T40" s="60">
        <v>2058</v>
      </c>
      <c r="U40" s="43" t="s">
        <v>654</v>
      </c>
      <c r="V40" s="66">
        <v>1270</v>
      </c>
      <c r="W40" s="66">
        <v>912</v>
      </c>
      <c r="X40" s="61">
        <v>704</v>
      </c>
      <c r="Y40" s="60">
        <v>1326</v>
      </c>
      <c r="Z40" s="60">
        <v>878</v>
      </c>
      <c r="AA40" s="62">
        <v>1156</v>
      </c>
      <c r="AB40" s="63">
        <v>1066</v>
      </c>
      <c r="AC40" s="44" t="s">
        <v>654</v>
      </c>
      <c r="AD40" s="68">
        <v>1330</v>
      </c>
      <c r="AE40" s="68">
        <v>390</v>
      </c>
      <c r="AF40" s="62">
        <v>332</v>
      </c>
      <c r="AG40" s="63">
        <v>400</v>
      </c>
      <c r="AH40" s="44" t="s">
        <v>654</v>
      </c>
      <c r="AI40" s="68">
        <v>1120</v>
      </c>
      <c r="AJ40" s="68">
        <v>372</v>
      </c>
      <c r="AK40" s="62">
        <v>184</v>
      </c>
      <c r="AL40" s="63">
        <v>1458</v>
      </c>
      <c r="AM40" s="63">
        <v>332</v>
      </c>
      <c r="AN40" s="24"/>
    </row>
    <row r="41" spans="1:40" s="35" customFormat="1" ht="15" customHeight="1" x14ac:dyDescent="0.2">
      <c r="A41" s="74" t="s">
        <v>340</v>
      </c>
      <c r="B41" s="81" t="s">
        <v>319</v>
      </c>
      <c r="C41" s="60" t="s">
        <v>20</v>
      </c>
      <c r="D41" s="43" t="s">
        <v>526</v>
      </c>
      <c r="E41" s="60"/>
      <c r="F41" s="60">
        <v>385</v>
      </c>
      <c r="G41" s="60"/>
      <c r="H41" s="60"/>
      <c r="I41" s="43" t="s">
        <v>654</v>
      </c>
      <c r="J41" s="43">
        <v>63.5</v>
      </c>
      <c r="K41" s="45">
        <v>16</v>
      </c>
      <c r="L41" s="60">
        <v>246.7</v>
      </c>
      <c r="M41" s="60">
        <v>206.7</v>
      </c>
      <c r="N41" s="60">
        <v>50</v>
      </c>
      <c r="O41" s="43" t="s">
        <v>654</v>
      </c>
      <c r="P41" s="43">
        <v>87.6</v>
      </c>
      <c r="Q41" s="45">
        <v>493</v>
      </c>
      <c r="R41" s="61">
        <v>716.7</v>
      </c>
      <c r="S41" s="60">
        <v>153.30000000000001</v>
      </c>
      <c r="T41" s="60">
        <v>880</v>
      </c>
      <c r="U41" s="43" t="s">
        <v>654</v>
      </c>
      <c r="V41" s="43">
        <v>20.9</v>
      </c>
      <c r="W41" s="45">
        <v>291</v>
      </c>
      <c r="X41" s="61">
        <v>170</v>
      </c>
      <c r="Y41" s="60">
        <v>43</v>
      </c>
      <c r="Z41" s="60">
        <v>233.6</v>
      </c>
      <c r="AA41" s="62">
        <v>143.30000000000001</v>
      </c>
      <c r="AB41" s="63">
        <v>100</v>
      </c>
      <c r="AC41" s="44" t="s">
        <v>654</v>
      </c>
      <c r="AD41" s="44">
        <v>68.7</v>
      </c>
      <c r="AE41" s="46">
        <v>88</v>
      </c>
      <c r="AF41" s="62">
        <v>117.5</v>
      </c>
      <c r="AG41" s="63">
        <v>87.1</v>
      </c>
      <c r="AH41" s="44" t="s">
        <v>654</v>
      </c>
      <c r="AI41" s="44">
        <v>108</v>
      </c>
      <c r="AJ41" s="44">
        <v>64.400000000000006</v>
      </c>
      <c r="AK41" s="62">
        <v>92.5</v>
      </c>
      <c r="AL41" s="63">
        <v>80</v>
      </c>
      <c r="AM41" s="63">
        <v>55.7</v>
      </c>
      <c r="AN41" s="24"/>
    </row>
    <row r="42" spans="1:40" s="35" customFormat="1" ht="12.75" x14ac:dyDescent="0.2">
      <c r="A42" s="74" t="s">
        <v>340</v>
      </c>
      <c r="B42" s="81" t="s">
        <v>13</v>
      </c>
      <c r="C42" s="60" t="s">
        <v>20</v>
      </c>
      <c r="D42" s="45"/>
      <c r="E42" s="60"/>
      <c r="F42" s="60">
        <v>280</v>
      </c>
      <c r="G42" s="60"/>
      <c r="H42" s="60"/>
      <c r="I42" s="43" t="s">
        <v>21</v>
      </c>
      <c r="J42" s="45">
        <v>14</v>
      </c>
      <c r="K42" s="45">
        <v>27.5</v>
      </c>
      <c r="L42" s="61">
        <v>57.5</v>
      </c>
      <c r="M42" s="60">
        <v>53.3</v>
      </c>
      <c r="N42" s="61" t="s">
        <v>21</v>
      </c>
      <c r="O42" s="43">
        <v>216</v>
      </c>
      <c r="P42" s="45">
        <v>54</v>
      </c>
      <c r="Q42" s="45">
        <v>118</v>
      </c>
      <c r="R42" s="61">
        <v>90</v>
      </c>
      <c r="S42" s="60">
        <v>130</v>
      </c>
      <c r="T42" s="61">
        <v>10</v>
      </c>
      <c r="U42" s="43">
        <v>44</v>
      </c>
      <c r="V42" s="45">
        <v>14.6</v>
      </c>
      <c r="W42" s="45">
        <v>94</v>
      </c>
      <c r="X42" s="61">
        <v>90</v>
      </c>
      <c r="Y42" s="60">
        <v>36</v>
      </c>
      <c r="Z42" s="61" t="s">
        <v>21</v>
      </c>
      <c r="AA42" s="62">
        <v>73.3</v>
      </c>
      <c r="AB42" s="62">
        <v>65</v>
      </c>
      <c r="AC42" s="44">
        <v>37.299999999999997</v>
      </c>
      <c r="AD42" s="44">
        <v>58.7</v>
      </c>
      <c r="AE42" s="46">
        <v>22</v>
      </c>
      <c r="AF42" s="62">
        <v>76.7</v>
      </c>
      <c r="AG42" s="62" t="s">
        <v>21</v>
      </c>
      <c r="AH42" s="44">
        <v>116</v>
      </c>
      <c r="AI42" s="46">
        <v>40</v>
      </c>
      <c r="AJ42" s="44">
        <v>21.2</v>
      </c>
      <c r="AK42" s="62">
        <v>37.5</v>
      </c>
      <c r="AL42" s="63">
        <v>54.3</v>
      </c>
      <c r="AM42" s="62" t="s">
        <v>21</v>
      </c>
      <c r="AN42" s="24"/>
    </row>
    <row r="43" spans="1:40" s="35" customFormat="1" ht="15" customHeight="1" x14ac:dyDescent="0.2">
      <c r="A43" s="74" t="s">
        <v>108</v>
      </c>
      <c r="B43" s="81" t="s">
        <v>0</v>
      </c>
      <c r="C43" s="45" t="s">
        <v>19</v>
      </c>
      <c r="D43" s="43"/>
      <c r="E43" s="60"/>
      <c r="F43" s="60"/>
      <c r="G43" s="60"/>
      <c r="H43" s="60"/>
      <c r="I43" s="43">
        <v>4170</v>
      </c>
      <c r="J43" s="43">
        <v>2690</v>
      </c>
      <c r="K43" s="43">
        <v>5450</v>
      </c>
      <c r="L43" s="60">
        <f>4.814*1000</f>
        <v>4814</v>
      </c>
      <c r="M43" s="60">
        <f>3.312*1000</f>
        <v>3312</v>
      </c>
      <c r="N43" s="60">
        <f>1.403*1000</f>
        <v>1403</v>
      </c>
      <c r="O43" s="43">
        <v>4410</v>
      </c>
      <c r="P43" s="43">
        <v>295</v>
      </c>
      <c r="Q43" s="43">
        <v>1800</v>
      </c>
      <c r="R43" s="60">
        <f>16.46*1000</f>
        <v>16460</v>
      </c>
      <c r="S43" s="60">
        <f>1.026*1000</f>
        <v>1026</v>
      </c>
      <c r="T43" s="60">
        <f>59.63*1000</f>
        <v>59630</v>
      </c>
      <c r="U43" s="43">
        <v>3130</v>
      </c>
      <c r="V43" s="43">
        <v>102</v>
      </c>
      <c r="W43" s="43">
        <v>5320</v>
      </c>
      <c r="X43" s="60">
        <f>2.905*1000</f>
        <v>2905</v>
      </c>
      <c r="Y43" s="60">
        <f>0.3621*1000</f>
        <v>362.09999999999997</v>
      </c>
      <c r="Z43" s="60">
        <f>9.907*1000</f>
        <v>9907</v>
      </c>
      <c r="AA43" s="63">
        <f>0.8523*1000</f>
        <v>852.3</v>
      </c>
      <c r="AB43" s="63">
        <f>0.5506*1000</f>
        <v>550.6</v>
      </c>
      <c r="AC43" s="44">
        <v>3510</v>
      </c>
      <c r="AD43" s="44">
        <v>186</v>
      </c>
      <c r="AE43" s="44">
        <v>2340</v>
      </c>
      <c r="AF43" s="63">
        <f>4.213*1000</f>
        <v>4213</v>
      </c>
      <c r="AG43" s="63">
        <f>2.45*1000</f>
        <v>2450</v>
      </c>
      <c r="AH43" s="44">
        <v>13700</v>
      </c>
      <c r="AI43" s="44">
        <v>312</v>
      </c>
      <c r="AJ43" s="44">
        <v>1870</v>
      </c>
      <c r="AK43" s="44">
        <v>2972</v>
      </c>
      <c r="AL43" s="44">
        <v>407.3</v>
      </c>
      <c r="AM43" s="44">
        <v>1445</v>
      </c>
      <c r="AN43" s="24" t="s">
        <v>504</v>
      </c>
    </row>
    <row r="44" spans="1:40" s="35" customFormat="1" ht="15" customHeight="1" x14ac:dyDescent="0.2">
      <c r="A44" s="74" t="s">
        <v>108</v>
      </c>
      <c r="B44" s="81" t="s">
        <v>341</v>
      </c>
      <c r="C44" s="45" t="s">
        <v>19</v>
      </c>
      <c r="D44" s="66" t="s">
        <v>529</v>
      </c>
      <c r="E44" s="60"/>
      <c r="F44" s="60">
        <v>28</v>
      </c>
      <c r="G44" s="60"/>
      <c r="H44" s="60"/>
      <c r="I44" s="43" t="s">
        <v>654</v>
      </c>
      <c r="J44" s="43" t="s">
        <v>21</v>
      </c>
      <c r="K44" s="43" t="s">
        <v>21</v>
      </c>
      <c r="L44" s="61" t="s">
        <v>21</v>
      </c>
      <c r="M44" s="61" t="s">
        <v>21</v>
      </c>
      <c r="N44" s="61" t="s">
        <v>21</v>
      </c>
      <c r="O44" s="43" t="s">
        <v>654</v>
      </c>
      <c r="P44" s="43" t="s">
        <v>21</v>
      </c>
      <c r="Q44" s="43" t="s">
        <v>441</v>
      </c>
      <c r="R44" s="61" t="s">
        <v>21</v>
      </c>
      <c r="S44" s="61" t="s">
        <v>21</v>
      </c>
      <c r="T44" s="61" t="s">
        <v>21</v>
      </c>
      <c r="U44" s="43" t="s">
        <v>654</v>
      </c>
      <c r="V44" s="43" t="s">
        <v>21</v>
      </c>
      <c r="W44" s="43" t="s">
        <v>439</v>
      </c>
      <c r="X44" s="61" t="s">
        <v>21</v>
      </c>
      <c r="Y44" s="61" t="s">
        <v>21</v>
      </c>
      <c r="Z44" s="61" t="s">
        <v>21</v>
      </c>
      <c r="AA44" s="62" t="s">
        <v>21</v>
      </c>
      <c r="AB44" s="62" t="s">
        <v>21</v>
      </c>
      <c r="AC44" s="44" t="s">
        <v>654</v>
      </c>
      <c r="AD44" s="44">
        <v>2.2799999999999998</v>
      </c>
      <c r="AE44" s="44" t="s">
        <v>610</v>
      </c>
      <c r="AF44" s="62" t="s">
        <v>21</v>
      </c>
      <c r="AG44" s="62" t="s">
        <v>21</v>
      </c>
      <c r="AH44" s="44" t="s">
        <v>654</v>
      </c>
      <c r="AI44" s="68">
        <v>3.3</v>
      </c>
      <c r="AJ44" s="44">
        <v>2.3199999999999998</v>
      </c>
      <c r="AK44" s="63" t="s">
        <v>21</v>
      </c>
      <c r="AL44" s="63" t="s">
        <v>21</v>
      </c>
      <c r="AM44" s="44">
        <v>6.8</v>
      </c>
      <c r="AN44" s="24" t="s">
        <v>450</v>
      </c>
    </row>
    <row r="45" spans="1:40" s="35" customFormat="1" ht="15" customHeight="1" x14ac:dyDescent="0.2">
      <c r="A45" s="74" t="s">
        <v>108</v>
      </c>
      <c r="B45" s="81" t="s">
        <v>1</v>
      </c>
      <c r="C45" s="45" t="s">
        <v>19</v>
      </c>
      <c r="D45" s="43" t="s">
        <v>530</v>
      </c>
      <c r="E45" s="60" t="s">
        <v>453</v>
      </c>
      <c r="F45" s="60">
        <v>5</v>
      </c>
      <c r="G45" s="60">
        <v>100</v>
      </c>
      <c r="H45" s="60"/>
      <c r="I45" s="43">
        <v>3.85</v>
      </c>
      <c r="J45" s="43">
        <v>9.3000000000000007</v>
      </c>
      <c r="K45" s="43">
        <v>3.85</v>
      </c>
      <c r="L45" s="61" t="s">
        <v>21</v>
      </c>
      <c r="M45" s="60" t="s">
        <v>21</v>
      </c>
      <c r="N45" s="61" t="s">
        <v>21</v>
      </c>
      <c r="O45" s="43">
        <v>10.1</v>
      </c>
      <c r="P45" s="43">
        <v>3.16</v>
      </c>
      <c r="Q45" s="43">
        <v>7.32</v>
      </c>
      <c r="R45" s="61" t="s">
        <v>21</v>
      </c>
      <c r="S45" s="60" t="s">
        <v>21</v>
      </c>
      <c r="T45" s="61" t="s">
        <v>21</v>
      </c>
      <c r="U45" s="43">
        <v>5.17</v>
      </c>
      <c r="V45" s="66">
        <v>5.0999999999999996</v>
      </c>
      <c r="W45" s="43">
        <v>5.0999999999999996</v>
      </c>
      <c r="X45" s="61" t="s">
        <v>21</v>
      </c>
      <c r="Y45" s="60" t="s">
        <v>21</v>
      </c>
      <c r="Z45" s="61" t="s">
        <v>21</v>
      </c>
      <c r="AA45" s="62" t="s">
        <v>21</v>
      </c>
      <c r="AB45" s="62" t="s">
        <v>21</v>
      </c>
      <c r="AC45" s="44">
        <v>4.8899999999999997</v>
      </c>
      <c r="AD45" s="44">
        <v>2.17</v>
      </c>
      <c r="AE45" s="44">
        <v>3.26</v>
      </c>
      <c r="AF45" s="62" t="s">
        <v>21</v>
      </c>
      <c r="AG45" s="62" t="s">
        <v>21</v>
      </c>
      <c r="AH45" s="44">
        <v>4.26</v>
      </c>
      <c r="AI45" s="44">
        <v>3.17</v>
      </c>
      <c r="AJ45" s="44" t="s">
        <v>619</v>
      </c>
      <c r="AK45" s="63" t="s">
        <v>21</v>
      </c>
      <c r="AL45" s="63" t="s">
        <v>21</v>
      </c>
      <c r="AM45" s="63" t="s">
        <v>21</v>
      </c>
      <c r="AN45" s="24" t="s">
        <v>503</v>
      </c>
    </row>
    <row r="46" spans="1:40" s="35" customFormat="1" ht="15" customHeight="1" x14ac:dyDescent="0.2">
      <c r="A46" s="74" t="s">
        <v>108</v>
      </c>
      <c r="B46" s="81" t="s">
        <v>2</v>
      </c>
      <c r="C46" s="45" t="s">
        <v>19</v>
      </c>
      <c r="D46" s="43"/>
      <c r="E46" s="60">
        <v>500</v>
      </c>
      <c r="F46" s="60"/>
      <c r="G46" s="60"/>
      <c r="H46" s="60"/>
      <c r="I46" s="43">
        <v>85.2</v>
      </c>
      <c r="J46" s="43">
        <v>179</v>
      </c>
      <c r="K46" s="45">
        <v>85</v>
      </c>
      <c r="L46" s="61">
        <f>0.1185*1000</f>
        <v>118.5</v>
      </c>
      <c r="M46" s="60">
        <f>0.1761*1000</f>
        <v>176.1</v>
      </c>
      <c r="N46" s="60">
        <f>0.0529*1000</f>
        <v>52.900000000000006</v>
      </c>
      <c r="O46" s="43">
        <v>253</v>
      </c>
      <c r="P46" s="43">
        <v>78.599999999999994</v>
      </c>
      <c r="Q46" s="43">
        <v>273</v>
      </c>
      <c r="R46" s="61">
        <f>0.2366*1000</f>
        <v>236.6</v>
      </c>
      <c r="S46" s="60">
        <f>0.0889*1000</f>
        <v>88.9</v>
      </c>
      <c r="T46" s="60">
        <f>0.7031*1000</f>
        <v>703.09999999999991</v>
      </c>
      <c r="U46" s="43">
        <v>86.8</v>
      </c>
      <c r="V46" s="43">
        <v>78.400000000000006</v>
      </c>
      <c r="W46" s="43">
        <v>106</v>
      </c>
      <c r="X46" s="61">
        <f>0.0721*1000</f>
        <v>72.099999999999994</v>
      </c>
      <c r="Y46" s="60">
        <f>0.0797*1000</f>
        <v>79.699999999999989</v>
      </c>
      <c r="Z46" s="60">
        <f>0.1246*1000</f>
        <v>124.60000000000001</v>
      </c>
      <c r="AA46" s="62">
        <f>0.0724*1000</f>
        <v>72.400000000000006</v>
      </c>
      <c r="AB46" s="63">
        <f>0.0835*1000</f>
        <v>83.5</v>
      </c>
      <c r="AC46" s="44">
        <v>55.8</v>
      </c>
      <c r="AD46" s="44">
        <v>96.6</v>
      </c>
      <c r="AE46" s="44">
        <v>33.200000000000003</v>
      </c>
      <c r="AF46" s="62">
        <f>0.053*1000</f>
        <v>53</v>
      </c>
      <c r="AG46" s="63">
        <f>0.0615*1000</f>
        <v>61.5</v>
      </c>
      <c r="AH46" s="44">
        <v>217</v>
      </c>
      <c r="AI46" s="44">
        <v>82.2</v>
      </c>
      <c r="AJ46" s="44">
        <v>39.700000000000003</v>
      </c>
      <c r="AK46" s="44">
        <v>53.5</v>
      </c>
      <c r="AL46" s="44">
        <v>77.5</v>
      </c>
      <c r="AM46" s="44">
        <v>50.9</v>
      </c>
      <c r="AN46" s="24" t="s">
        <v>451</v>
      </c>
    </row>
    <row r="47" spans="1:40" s="35" customFormat="1" ht="15" customHeight="1" x14ac:dyDescent="0.2">
      <c r="A47" s="74" t="s">
        <v>108</v>
      </c>
      <c r="B47" s="81" t="s">
        <v>3</v>
      </c>
      <c r="C47" s="45" t="s">
        <v>19</v>
      </c>
      <c r="D47" s="43"/>
      <c r="E47" s="60" t="s">
        <v>453</v>
      </c>
      <c r="F47" s="60">
        <v>1.5</v>
      </c>
      <c r="G47" s="60"/>
      <c r="H47" s="60"/>
      <c r="I47" s="43" t="s">
        <v>21</v>
      </c>
      <c r="J47" s="43" t="s">
        <v>21</v>
      </c>
      <c r="K47" s="43" t="s">
        <v>21</v>
      </c>
      <c r="L47" s="61" t="s">
        <v>21</v>
      </c>
      <c r="M47" s="60" t="s">
        <v>21</v>
      </c>
      <c r="N47" s="61" t="s">
        <v>21</v>
      </c>
      <c r="O47" s="43" t="s">
        <v>21</v>
      </c>
      <c r="P47" s="43" t="s">
        <v>21</v>
      </c>
      <c r="Q47" s="43" t="s">
        <v>21</v>
      </c>
      <c r="R47" s="61" t="s">
        <v>21</v>
      </c>
      <c r="S47" s="60" t="s">
        <v>21</v>
      </c>
      <c r="T47" s="61" t="s">
        <v>21</v>
      </c>
      <c r="U47" s="43" t="s">
        <v>21</v>
      </c>
      <c r="V47" s="43" t="s">
        <v>21</v>
      </c>
      <c r="W47" s="43" t="s">
        <v>21</v>
      </c>
      <c r="X47" s="61" t="s">
        <v>21</v>
      </c>
      <c r="Y47" s="60" t="s">
        <v>21</v>
      </c>
      <c r="Z47" s="61" t="s">
        <v>21</v>
      </c>
      <c r="AA47" s="62" t="s">
        <v>21</v>
      </c>
      <c r="AB47" s="62" t="s">
        <v>21</v>
      </c>
      <c r="AC47" s="44" t="s">
        <v>21</v>
      </c>
      <c r="AD47" s="44" t="s">
        <v>21</v>
      </c>
      <c r="AE47" s="44" t="s">
        <v>21</v>
      </c>
      <c r="AF47" s="62" t="s">
        <v>21</v>
      </c>
      <c r="AG47" s="62" t="s">
        <v>21</v>
      </c>
      <c r="AH47" s="44" t="s">
        <v>21</v>
      </c>
      <c r="AI47" s="44" t="s">
        <v>21</v>
      </c>
      <c r="AJ47" s="44" t="s">
        <v>21</v>
      </c>
      <c r="AK47" s="63" t="s">
        <v>21</v>
      </c>
      <c r="AL47" s="63" t="s">
        <v>21</v>
      </c>
      <c r="AM47" s="63" t="s">
        <v>21</v>
      </c>
      <c r="AN47" s="24" t="s">
        <v>452</v>
      </c>
    </row>
    <row r="48" spans="1:40" s="35" customFormat="1" ht="15" customHeight="1" x14ac:dyDescent="0.2">
      <c r="A48" s="74" t="s">
        <v>108</v>
      </c>
      <c r="B48" s="81" t="s">
        <v>28</v>
      </c>
      <c r="C48" s="60" t="s">
        <v>19</v>
      </c>
      <c r="D48" s="43"/>
      <c r="E48" s="60" t="s">
        <v>454</v>
      </c>
      <c r="F48" s="60"/>
      <c r="G48" s="60"/>
      <c r="H48" s="60"/>
      <c r="I48" s="43">
        <v>187</v>
      </c>
      <c r="J48" s="43">
        <v>326</v>
      </c>
      <c r="K48" s="43">
        <v>142</v>
      </c>
      <c r="L48" s="61">
        <f>0.2671*1000</f>
        <v>267.10000000000002</v>
      </c>
      <c r="M48" s="66">
        <f>0.5782*1000</f>
        <v>578.20000000000005</v>
      </c>
      <c r="N48" s="60">
        <f>0.1417*1000</f>
        <v>141.69999999999999</v>
      </c>
      <c r="O48" s="43">
        <v>1130</v>
      </c>
      <c r="P48" s="43">
        <v>219</v>
      </c>
      <c r="Q48" s="43">
        <v>150</v>
      </c>
      <c r="R48" s="61">
        <f>0.2897*1000</f>
        <v>289.7</v>
      </c>
      <c r="S48" s="60">
        <f>0.2507*1000</f>
        <v>250.7</v>
      </c>
      <c r="T48" s="60">
        <f>0.5259*1000</f>
        <v>525.90000000000009</v>
      </c>
      <c r="U48" s="43">
        <v>132</v>
      </c>
      <c r="V48" s="43">
        <v>208</v>
      </c>
      <c r="W48" s="43">
        <v>114</v>
      </c>
      <c r="X48" s="61">
        <f>0.142*1000</f>
        <v>142</v>
      </c>
      <c r="Y48" s="60">
        <f>0.2559*1000</f>
        <v>255.9</v>
      </c>
      <c r="Z48" s="60">
        <f>0.159*1000</f>
        <v>159</v>
      </c>
      <c r="AA48" s="62">
        <f>0.1725*1000</f>
        <v>172.5</v>
      </c>
      <c r="AB48" s="63">
        <f>0.1651*1000</f>
        <v>165.1</v>
      </c>
      <c r="AC48" s="46">
        <v>89</v>
      </c>
      <c r="AD48" s="44">
        <v>279</v>
      </c>
      <c r="AE48" s="44">
        <v>50.4</v>
      </c>
      <c r="AF48" s="62">
        <f>0.0953*1000</f>
        <v>95.3</v>
      </c>
      <c r="AG48" s="63">
        <f>0.0724*1000</f>
        <v>72.400000000000006</v>
      </c>
      <c r="AH48" s="44">
        <v>63.3</v>
      </c>
      <c r="AI48" s="44">
        <v>182</v>
      </c>
      <c r="AJ48" s="44">
        <v>58.1</v>
      </c>
      <c r="AK48" s="44">
        <v>61.1</v>
      </c>
      <c r="AL48" s="44">
        <v>196.3</v>
      </c>
      <c r="AM48" s="44">
        <v>66.900000000000006</v>
      </c>
      <c r="AN48" s="24" t="s">
        <v>505</v>
      </c>
    </row>
    <row r="49" spans="1:40" s="35" customFormat="1" ht="15" customHeight="1" x14ac:dyDescent="0.2">
      <c r="A49" s="74" t="s">
        <v>108</v>
      </c>
      <c r="B49" s="81" t="s">
        <v>4</v>
      </c>
      <c r="C49" s="60" t="s">
        <v>19</v>
      </c>
      <c r="D49" s="70" t="s">
        <v>531</v>
      </c>
      <c r="E49" s="60"/>
      <c r="F49" s="60">
        <v>0.45</v>
      </c>
      <c r="G49" s="60">
        <v>100</v>
      </c>
      <c r="H49" s="60"/>
      <c r="I49" s="43" t="s">
        <v>21</v>
      </c>
      <c r="J49" s="43" t="s">
        <v>403</v>
      </c>
      <c r="K49" s="43" t="s">
        <v>445</v>
      </c>
      <c r="L49" s="60" t="s">
        <v>21</v>
      </c>
      <c r="M49" s="60" t="s">
        <v>21</v>
      </c>
      <c r="N49" s="60" t="s">
        <v>21</v>
      </c>
      <c r="O49" s="43" t="s">
        <v>576</v>
      </c>
      <c r="P49" s="43" t="s">
        <v>577</v>
      </c>
      <c r="Q49" s="43" t="s">
        <v>442</v>
      </c>
      <c r="R49" s="60" t="s">
        <v>21</v>
      </c>
      <c r="S49" s="60" t="s">
        <v>21</v>
      </c>
      <c r="T49" s="61">
        <f>0.0033*1000</f>
        <v>3.3</v>
      </c>
      <c r="U49" s="43" t="s">
        <v>592</v>
      </c>
      <c r="V49" s="64">
        <v>148000</v>
      </c>
      <c r="W49" s="43" t="s">
        <v>593</v>
      </c>
      <c r="X49" s="60" t="s">
        <v>21</v>
      </c>
      <c r="Y49" s="60" t="s">
        <v>21</v>
      </c>
      <c r="Z49" s="60" t="s">
        <v>21</v>
      </c>
      <c r="AA49" s="63" t="s">
        <v>21</v>
      </c>
      <c r="AB49" s="63" t="s">
        <v>21</v>
      </c>
      <c r="AC49" s="44" t="s">
        <v>117</v>
      </c>
      <c r="AD49" s="44" t="s">
        <v>21</v>
      </c>
      <c r="AE49" s="44" t="s">
        <v>611</v>
      </c>
      <c r="AF49" s="63" t="s">
        <v>21</v>
      </c>
      <c r="AG49" s="63" t="s">
        <v>21</v>
      </c>
      <c r="AH49" s="68">
        <v>1.3</v>
      </c>
      <c r="AI49" s="68" t="s">
        <v>359</v>
      </c>
      <c r="AJ49" s="44" t="s">
        <v>620</v>
      </c>
      <c r="AK49" s="63" t="s">
        <v>21</v>
      </c>
      <c r="AL49" s="63" t="s">
        <v>21</v>
      </c>
      <c r="AM49" s="63" t="s">
        <v>21</v>
      </c>
      <c r="AN49" s="24" t="s">
        <v>506</v>
      </c>
    </row>
    <row r="50" spans="1:40" s="35" customFormat="1" ht="15" customHeight="1" x14ac:dyDescent="0.2">
      <c r="A50" s="74" t="s">
        <v>108</v>
      </c>
      <c r="B50" s="81" t="s">
        <v>342</v>
      </c>
      <c r="C50" s="60" t="s">
        <v>19</v>
      </c>
      <c r="D50" s="43" t="s">
        <v>527</v>
      </c>
      <c r="E50" s="60"/>
      <c r="F50" s="60">
        <v>4.4000000000000004</v>
      </c>
      <c r="G50" s="60">
        <v>500</v>
      </c>
      <c r="H50" s="60"/>
      <c r="I50" s="43" t="s">
        <v>654</v>
      </c>
      <c r="J50" s="43">
        <v>4.5199999999999996</v>
      </c>
      <c r="K50" s="43" t="s">
        <v>446</v>
      </c>
      <c r="L50" s="61">
        <f>0.0163*1000</f>
        <v>16.299999999999997</v>
      </c>
      <c r="M50" s="61">
        <f>0.0078*1000</f>
        <v>7.8</v>
      </c>
      <c r="N50" s="60">
        <f>0.0064*1000</f>
        <v>6.4</v>
      </c>
      <c r="O50" s="43" t="s">
        <v>654</v>
      </c>
      <c r="P50" s="43" t="s">
        <v>578</v>
      </c>
      <c r="Q50" s="43">
        <v>24.3</v>
      </c>
      <c r="R50" s="61">
        <f>0.0361*1000</f>
        <v>36.1</v>
      </c>
      <c r="S50" s="61">
        <f>0.0035*1000</f>
        <v>3.5</v>
      </c>
      <c r="T50" s="60">
        <f>0.0741*1000</f>
        <v>74.099999999999994</v>
      </c>
      <c r="U50" s="43" t="s">
        <v>654</v>
      </c>
      <c r="V50" s="66" t="s">
        <v>594</v>
      </c>
      <c r="W50" s="43" t="s">
        <v>440</v>
      </c>
      <c r="X50" s="61">
        <f>0.009*1000</f>
        <v>9</v>
      </c>
      <c r="Y50" s="61" t="s">
        <v>21</v>
      </c>
      <c r="Z50" s="60">
        <f>0.0148*1000</f>
        <v>14.8</v>
      </c>
      <c r="AA50" s="62">
        <f>0.0058*1000</f>
        <v>5.8</v>
      </c>
      <c r="AB50" s="63">
        <f>0.0055*1000</f>
        <v>5.5</v>
      </c>
      <c r="AC50" s="44" t="s">
        <v>654</v>
      </c>
      <c r="AD50" s="44" t="s">
        <v>612</v>
      </c>
      <c r="AE50" s="44" t="s">
        <v>438</v>
      </c>
      <c r="AF50" s="62">
        <f>0.0195*1000</f>
        <v>19.5</v>
      </c>
      <c r="AG50" s="63">
        <f>0.0121*1000</f>
        <v>12.1</v>
      </c>
      <c r="AH50" s="44" t="s">
        <v>654</v>
      </c>
      <c r="AI50" s="68" t="s">
        <v>610</v>
      </c>
      <c r="AJ50" s="44" t="s">
        <v>437</v>
      </c>
      <c r="AK50" s="44">
        <v>15.5</v>
      </c>
      <c r="AL50" s="63" t="s">
        <v>21</v>
      </c>
      <c r="AM50" s="44">
        <v>15.2</v>
      </c>
      <c r="AN50" s="24" t="s">
        <v>478</v>
      </c>
    </row>
    <row r="51" spans="1:40" s="35" customFormat="1" ht="15" customHeight="1" x14ac:dyDescent="0.2">
      <c r="A51" s="74" t="s">
        <v>108</v>
      </c>
      <c r="B51" s="81" t="s">
        <v>5</v>
      </c>
      <c r="C51" s="60" t="s">
        <v>19</v>
      </c>
      <c r="D51" s="43" t="s">
        <v>532</v>
      </c>
      <c r="E51" s="60" t="s">
        <v>457</v>
      </c>
      <c r="F51" s="60">
        <v>29</v>
      </c>
      <c r="G51" s="60">
        <v>4000</v>
      </c>
      <c r="H51" s="60"/>
      <c r="I51" s="43">
        <v>5.73</v>
      </c>
      <c r="J51" s="43">
        <v>65.5</v>
      </c>
      <c r="K51" s="43">
        <v>13.2</v>
      </c>
      <c r="L51" s="61">
        <f>0.0093*1000</f>
        <v>9.2999999999999989</v>
      </c>
      <c r="M51" s="60">
        <f>0.0076*1000</f>
        <v>7.6</v>
      </c>
      <c r="N51" s="60">
        <f>0.0098*1000</f>
        <v>9.7999999999999989</v>
      </c>
      <c r="O51" s="43">
        <v>52.7</v>
      </c>
      <c r="P51" s="43">
        <v>16.3</v>
      </c>
      <c r="Q51" s="43">
        <v>50.5</v>
      </c>
      <c r="R51" s="61">
        <f>0.0424*1000</f>
        <v>42.4</v>
      </c>
      <c r="S51" s="60">
        <f>0.0173*1000</f>
        <v>17.3</v>
      </c>
      <c r="T51" s="60">
        <f>0.1506*1000</f>
        <v>150.60000000000002</v>
      </c>
      <c r="U51" s="43">
        <v>34.200000000000003</v>
      </c>
      <c r="V51" s="43">
        <v>8.6300000000000008</v>
      </c>
      <c r="W51" s="43">
        <v>29</v>
      </c>
      <c r="X51" s="61">
        <f>0.0308*1000</f>
        <v>30.8</v>
      </c>
      <c r="Y51" s="60">
        <f>0.0062*1000</f>
        <v>6.2</v>
      </c>
      <c r="Z51" s="60">
        <f>0.0455*1000</f>
        <v>45.5</v>
      </c>
      <c r="AA51" s="62">
        <f>0.0434*1000</f>
        <v>43.4</v>
      </c>
      <c r="AB51" s="62">
        <f>0.0422*1000</f>
        <v>42.2</v>
      </c>
      <c r="AC51" s="44">
        <v>36.4</v>
      </c>
      <c r="AD51" s="44">
        <v>15.5</v>
      </c>
      <c r="AE51" s="44">
        <v>15.1</v>
      </c>
      <c r="AF51" s="62">
        <f>0.0392*1000</f>
        <v>39.199999999999996</v>
      </c>
      <c r="AG51" s="62">
        <f>0.0323*1000</f>
        <v>32.300000000000004</v>
      </c>
      <c r="AH51" s="44">
        <v>107</v>
      </c>
      <c r="AI51" s="44">
        <v>21.1</v>
      </c>
      <c r="AJ51" s="44">
        <v>18.5</v>
      </c>
      <c r="AK51" s="44">
        <v>36.900000000000006</v>
      </c>
      <c r="AL51" s="44">
        <v>15</v>
      </c>
      <c r="AM51" s="44">
        <v>31.4</v>
      </c>
      <c r="AN51" s="24" t="s">
        <v>507</v>
      </c>
    </row>
    <row r="52" spans="1:40" s="35" customFormat="1" ht="15" customHeight="1" x14ac:dyDescent="0.2">
      <c r="A52" s="74" t="s">
        <v>108</v>
      </c>
      <c r="B52" s="81" t="s">
        <v>131</v>
      </c>
      <c r="C52" s="60" t="s">
        <v>19</v>
      </c>
      <c r="D52" s="43">
        <v>4</v>
      </c>
      <c r="E52" s="60" t="s">
        <v>458</v>
      </c>
      <c r="F52" s="60"/>
      <c r="G52" s="60"/>
      <c r="H52" s="60">
        <v>20</v>
      </c>
      <c r="I52" s="43" t="s">
        <v>21</v>
      </c>
      <c r="J52" s="43">
        <v>6.6E-3</v>
      </c>
      <c r="K52" s="43" t="s">
        <v>21</v>
      </c>
      <c r="L52" s="61" t="s">
        <v>21</v>
      </c>
      <c r="M52" s="61" t="s">
        <v>21</v>
      </c>
      <c r="N52" s="61" t="s">
        <v>21</v>
      </c>
      <c r="O52" s="43" t="s">
        <v>21</v>
      </c>
      <c r="P52" s="43" t="s">
        <v>579</v>
      </c>
      <c r="Q52" s="43">
        <v>5.1000000000000004E-3</v>
      </c>
      <c r="R52" s="60">
        <f>0.0008*1000</f>
        <v>0.8</v>
      </c>
      <c r="S52" s="61" t="s">
        <v>21</v>
      </c>
      <c r="T52" s="61" t="s">
        <v>21</v>
      </c>
      <c r="U52" s="43" t="s">
        <v>21</v>
      </c>
      <c r="V52" s="43" t="s">
        <v>595</v>
      </c>
      <c r="W52" s="43" t="s">
        <v>568</v>
      </c>
      <c r="X52" s="60">
        <f>0.0007*1000</f>
        <v>0.7</v>
      </c>
      <c r="Y52" s="61" t="s">
        <v>21</v>
      </c>
      <c r="Z52" s="61" t="s">
        <v>21</v>
      </c>
      <c r="AA52" s="63" t="s">
        <v>21</v>
      </c>
      <c r="AB52" s="62" t="s">
        <v>21</v>
      </c>
      <c r="AC52" s="44">
        <v>9.7999999999999997E-3</v>
      </c>
      <c r="AD52" s="44">
        <v>7.9000000000000008E-3</v>
      </c>
      <c r="AE52" s="44" t="s">
        <v>580</v>
      </c>
      <c r="AF52" s="63" t="s">
        <v>21</v>
      </c>
      <c r="AG52" s="62" t="s">
        <v>21</v>
      </c>
      <c r="AH52" s="44" t="s">
        <v>654</v>
      </c>
      <c r="AI52" s="44" t="s">
        <v>21</v>
      </c>
      <c r="AJ52" s="44" t="s">
        <v>621</v>
      </c>
      <c r="AK52" s="63" t="s">
        <v>21</v>
      </c>
      <c r="AL52" s="62" t="s">
        <v>21</v>
      </c>
      <c r="AM52" s="62" t="s">
        <v>21</v>
      </c>
      <c r="AN52" s="24" t="s">
        <v>508</v>
      </c>
    </row>
    <row r="53" spans="1:40" s="35" customFormat="1" ht="15" customHeight="1" x14ac:dyDescent="0.2">
      <c r="A53" s="74" t="s">
        <v>108</v>
      </c>
      <c r="B53" s="81" t="s">
        <v>393</v>
      </c>
      <c r="C53" s="60" t="s">
        <v>19</v>
      </c>
      <c r="D53" s="43"/>
      <c r="E53" s="60"/>
      <c r="F53" s="60"/>
      <c r="G53" s="60"/>
      <c r="H53" s="60"/>
      <c r="I53" s="43" t="s">
        <v>654</v>
      </c>
      <c r="J53" s="43" t="s">
        <v>568</v>
      </c>
      <c r="K53" s="43" t="s">
        <v>21</v>
      </c>
      <c r="L53" s="60" t="s">
        <v>21</v>
      </c>
      <c r="M53" s="60">
        <f>0.0016*1000</f>
        <v>1.6</v>
      </c>
      <c r="N53" s="61" t="s">
        <v>21</v>
      </c>
      <c r="O53" s="43" t="s">
        <v>654</v>
      </c>
      <c r="P53" s="43" t="s">
        <v>580</v>
      </c>
      <c r="Q53" s="43" t="s">
        <v>581</v>
      </c>
      <c r="R53" s="61">
        <f>0.0158*1000</f>
        <v>15.8</v>
      </c>
      <c r="S53" s="60">
        <f>0.0185*1000</f>
        <v>18.5</v>
      </c>
      <c r="T53" s="61">
        <f>0.009*1000</f>
        <v>9</v>
      </c>
      <c r="U53" s="43" t="s">
        <v>654</v>
      </c>
      <c r="V53" s="43" t="s">
        <v>596</v>
      </c>
      <c r="W53" s="43" t="s">
        <v>597</v>
      </c>
      <c r="X53" s="61">
        <f>0.0042*1000</f>
        <v>4.2</v>
      </c>
      <c r="Y53" s="60">
        <f>0.0077*1000</f>
        <v>7.7</v>
      </c>
      <c r="Z53" s="61">
        <f>0.0005*1000</f>
        <v>0.5</v>
      </c>
      <c r="AA53" s="62">
        <f>0.0015*1000</f>
        <v>1.5</v>
      </c>
      <c r="AB53" s="62">
        <f>0.0085*1000</f>
        <v>8.5</v>
      </c>
      <c r="AC53" s="44" t="s">
        <v>654</v>
      </c>
      <c r="AD53" s="44" t="s">
        <v>613</v>
      </c>
      <c r="AE53" s="44" t="s">
        <v>21</v>
      </c>
      <c r="AF53" s="62">
        <f>0.0073*1000</f>
        <v>7.3</v>
      </c>
      <c r="AG53" s="62">
        <f>0.0087*1000</f>
        <v>8.6999999999999993</v>
      </c>
      <c r="AH53" s="44" t="s">
        <v>654</v>
      </c>
      <c r="AI53" s="44" t="s">
        <v>21</v>
      </c>
      <c r="AJ53" s="44" t="s">
        <v>614</v>
      </c>
      <c r="AK53" s="44">
        <v>1.5</v>
      </c>
      <c r="AL53" s="44">
        <v>14.9</v>
      </c>
      <c r="AM53" s="62" t="s">
        <v>21</v>
      </c>
      <c r="AN53" s="24"/>
    </row>
    <row r="54" spans="1:40" s="35" customFormat="1" ht="15" customHeight="1" x14ac:dyDescent="0.2">
      <c r="A54" s="74" t="s">
        <v>108</v>
      </c>
      <c r="B54" s="81" t="s">
        <v>394</v>
      </c>
      <c r="C54" s="60" t="s">
        <v>19</v>
      </c>
      <c r="D54" s="43"/>
      <c r="E54" s="60"/>
      <c r="F54" s="60"/>
      <c r="G54" s="60"/>
      <c r="H54" s="60"/>
      <c r="I54" s="43" t="s">
        <v>654</v>
      </c>
      <c r="J54" s="43" t="s">
        <v>21</v>
      </c>
      <c r="K54" s="43" t="s">
        <v>21</v>
      </c>
      <c r="L54" s="61" t="s">
        <v>21</v>
      </c>
      <c r="M54" s="61" t="s">
        <v>21</v>
      </c>
      <c r="N54" s="61" t="s">
        <v>21</v>
      </c>
      <c r="O54" s="43" t="s">
        <v>654</v>
      </c>
      <c r="P54" s="43" t="s">
        <v>21</v>
      </c>
      <c r="Q54" s="43" t="s">
        <v>582</v>
      </c>
      <c r="R54" s="61">
        <f>0.0132*1000</f>
        <v>13.2</v>
      </c>
      <c r="S54" s="61">
        <f>0.0185*1000</f>
        <v>18.5</v>
      </c>
      <c r="T54" s="61">
        <f>0.0037*1000</f>
        <v>3.7</v>
      </c>
      <c r="U54" s="43" t="s">
        <v>654</v>
      </c>
      <c r="V54" s="43" t="s">
        <v>21</v>
      </c>
      <c r="W54" s="43" t="s">
        <v>568</v>
      </c>
      <c r="X54" s="61" t="s">
        <v>21</v>
      </c>
      <c r="Y54" s="61" t="s">
        <v>21</v>
      </c>
      <c r="Z54" s="61" t="s">
        <v>21</v>
      </c>
      <c r="AA54" s="62" t="s">
        <v>21</v>
      </c>
      <c r="AB54" s="62">
        <f>0.0066*1000</f>
        <v>6.6</v>
      </c>
      <c r="AC54" s="44" t="s">
        <v>654</v>
      </c>
      <c r="AD54" s="44" t="s">
        <v>21</v>
      </c>
      <c r="AE54" s="44" t="s">
        <v>614</v>
      </c>
      <c r="AF54" s="62">
        <f>0.0067*1000</f>
        <v>6.7</v>
      </c>
      <c r="AG54" s="62">
        <f>0.0067*1000</f>
        <v>6.7</v>
      </c>
      <c r="AH54" s="44" t="s">
        <v>21</v>
      </c>
      <c r="AI54" s="44" t="s">
        <v>21</v>
      </c>
      <c r="AJ54" s="44" t="s">
        <v>622</v>
      </c>
      <c r="AK54" s="62" t="s">
        <v>21</v>
      </c>
      <c r="AL54" s="62" t="s">
        <v>21</v>
      </c>
      <c r="AM54" s="62" t="s">
        <v>21</v>
      </c>
      <c r="AN54" s="24"/>
    </row>
    <row r="55" spans="1:40" s="35" customFormat="1" ht="15" customHeight="1" x14ac:dyDescent="0.2">
      <c r="A55" s="74" t="s">
        <v>108</v>
      </c>
      <c r="B55" s="81" t="s">
        <v>447</v>
      </c>
      <c r="C55" s="45" t="s">
        <v>19</v>
      </c>
      <c r="D55" s="43">
        <v>8</v>
      </c>
      <c r="E55" s="60" t="s">
        <v>459</v>
      </c>
      <c r="F55" s="60">
        <v>0.78</v>
      </c>
      <c r="G55" s="60"/>
      <c r="H55" s="60">
        <v>50</v>
      </c>
      <c r="I55" s="43" t="s">
        <v>21</v>
      </c>
      <c r="J55" s="43" t="s">
        <v>21</v>
      </c>
      <c r="K55" s="43" t="s">
        <v>21</v>
      </c>
      <c r="L55" s="61" t="s">
        <v>21</v>
      </c>
      <c r="M55" s="61" t="s">
        <v>21</v>
      </c>
      <c r="N55" s="61" t="s">
        <v>21</v>
      </c>
      <c r="O55" s="43">
        <v>1.74</v>
      </c>
      <c r="P55" s="43" t="s">
        <v>21</v>
      </c>
      <c r="Q55" s="43" t="s">
        <v>583</v>
      </c>
      <c r="R55" s="61" t="s">
        <v>21</v>
      </c>
      <c r="S55" s="61" t="s">
        <v>21</v>
      </c>
      <c r="T55" s="61" t="s">
        <v>21</v>
      </c>
      <c r="U55" s="43">
        <v>1.35</v>
      </c>
      <c r="V55" s="43" t="s">
        <v>21</v>
      </c>
      <c r="W55" s="43" t="s">
        <v>598</v>
      </c>
      <c r="X55" s="61" t="s">
        <v>21</v>
      </c>
      <c r="Y55" s="61" t="s">
        <v>21</v>
      </c>
      <c r="Z55" s="61" t="s">
        <v>21</v>
      </c>
      <c r="AA55" s="62" t="s">
        <v>21</v>
      </c>
      <c r="AB55" s="44" t="s">
        <v>21</v>
      </c>
      <c r="AC55" s="44">
        <v>4.54</v>
      </c>
      <c r="AD55" s="44" t="s">
        <v>21</v>
      </c>
      <c r="AE55" s="44">
        <v>1.84</v>
      </c>
      <c r="AF55" s="44" t="s">
        <v>21</v>
      </c>
      <c r="AG55" s="44" t="s">
        <v>21</v>
      </c>
      <c r="AH55" s="44">
        <v>2.12</v>
      </c>
      <c r="AI55" s="44" t="s">
        <v>21</v>
      </c>
      <c r="AJ55" s="44">
        <v>2.35</v>
      </c>
      <c r="AK55" s="62" t="s">
        <v>21</v>
      </c>
      <c r="AL55" s="62" t="s">
        <v>21</v>
      </c>
      <c r="AM55" s="62" t="s">
        <v>21</v>
      </c>
      <c r="AN55" s="24" t="s">
        <v>509</v>
      </c>
    </row>
    <row r="56" spans="1:40" s="35" customFormat="1" ht="15" customHeight="1" x14ac:dyDescent="0.2">
      <c r="A56" s="74" t="s">
        <v>108</v>
      </c>
      <c r="B56" s="81" t="s">
        <v>343</v>
      </c>
      <c r="C56" s="60" t="s">
        <v>19</v>
      </c>
      <c r="D56" s="43"/>
      <c r="E56" s="60"/>
      <c r="F56" s="60">
        <v>3015</v>
      </c>
      <c r="G56" s="60"/>
      <c r="H56" s="60"/>
      <c r="I56" s="43" t="s">
        <v>654</v>
      </c>
      <c r="J56" s="43">
        <v>10000</v>
      </c>
      <c r="K56" s="43">
        <v>9040</v>
      </c>
      <c r="L56" s="61">
        <f>8.231*1000</f>
        <v>8231</v>
      </c>
      <c r="M56" s="60">
        <f>10.11*1000</f>
        <v>10110</v>
      </c>
      <c r="N56" s="60">
        <f>3.575*1000</f>
        <v>3575</v>
      </c>
      <c r="O56" s="43" t="s">
        <v>654</v>
      </c>
      <c r="P56" s="43">
        <v>1080</v>
      </c>
      <c r="Q56" s="43">
        <v>29300</v>
      </c>
      <c r="R56" s="61">
        <f>23.85*1000</f>
        <v>23850</v>
      </c>
      <c r="S56" s="60">
        <f>1.463*1000</f>
        <v>1463</v>
      </c>
      <c r="T56" s="60">
        <f>97.41*1000</f>
        <v>97410</v>
      </c>
      <c r="U56" s="43" t="s">
        <v>654</v>
      </c>
      <c r="V56" s="43">
        <v>1920</v>
      </c>
      <c r="W56" s="43">
        <v>7750</v>
      </c>
      <c r="X56" s="61">
        <f>4.304*1000</f>
        <v>4304</v>
      </c>
      <c r="Y56" s="60">
        <f>1.327*1000</f>
        <v>1327</v>
      </c>
      <c r="Z56" s="60">
        <f>14.95*1000</f>
        <v>14950</v>
      </c>
      <c r="AA56" s="62">
        <f>1.116*1000</f>
        <v>1116</v>
      </c>
      <c r="AB56" s="63">
        <f>0.9878*1000</f>
        <v>987.8</v>
      </c>
      <c r="AC56" s="44" t="s">
        <v>654</v>
      </c>
      <c r="AD56" s="44">
        <v>2420</v>
      </c>
      <c r="AE56" s="44">
        <v>2640</v>
      </c>
      <c r="AF56" s="62">
        <f>4.535*1000</f>
        <v>4535</v>
      </c>
      <c r="AG56" s="63">
        <f>4.027*1000</f>
        <v>4027</v>
      </c>
      <c r="AH56" s="44" t="s">
        <v>350</v>
      </c>
      <c r="AI56" s="44">
        <v>934</v>
      </c>
      <c r="AJ56" s="44">
        <v>2390</v>
      </c>
      <c r="AK56" s="44">
        <v>3749</v>
      </c>
      <c r="AL56" s="44">
        <v>475.8</v>
      </c>
      <c r="AM56" s="44">
        <v>2438</v>
      </c>
      <c r="AN56" s="24"/>
    </row>
    <row r="57" spans="1:40" s="35" customFormat="1" ht="15" customHeight="1" x14ac:dyDescent="0.2">
      <c r="A57" s="74" t="s">
        <v>108</v>
      </c>
      <c r="B57" s="81" t="s">
        <v>6</v>
      </c>
      <c r="C57" s="60" t="s">
        <v>19</v>
      </c>
      <c r="D57" s="43">
        <v>8</v>
      </c>
      <c r="E57" s="60"/>
      <c r="F57" s="60">
        <v>17</v>
      </c>
      <c r="G57" s="60">
        <v>200</v>
      </c>
      <c r="H57" s="60"/>
      <c r="I57" s="43" t="s">
        <v>569</v>
      </c>
      <c r="J57" s="43">
        <v>6.95</v>
      </c>
      <c r="K57" s="45">
        <v>10.6</v>
      </c>
      <c r="L57" s="61" t="s">
        <v>21</v>
      </c>
      <c r="M57" s="61">
        <f>0.0101*1000</f>
        <v>10.1</v>
      </c>
      <c r="N57" s="61" t="s">
        <v>21</v>
      </c>
      <c r="O57" s="43">
        <v>17.8</v>
      </c>
      <c r="P57" s="43" t="s">
        <v>584</v>
      </c>
      <c r="Q57" s="45">
        <v>23.6</v>
      </c>
      <c r="R57" s="61" t="s">
        <v>21</v>
      </c>
      <c r="S57" s="61" t="s">
        <v>21</v>
      </c>
      <c r="T57" s="61" t="s">
        <v>21</v>
      </c>
      <c r="U57" s="43">
        <v>9.56</v>
      </c>
      <c r="V57" s="43" t="s">
        <v>21</v>
      </c>
      <c r="W57" s="45">
        <v>16</v>
      </c>
      <c r="X57" s="61" t="s">
        <v>21</v>
      </c>
      <c r="Y57" s="61" t="s">
        <v>21</v>
      </c>
      <c r="Z57" s="61" t="s">
        <v>21</v>
      </c>
      <c r="AA57" s="62" t="s">
        <v>21</v>
      </c>
      <c r="AB57" s="62" t="s">
        <v>21</v>
      </c>
      <c r="AC57" s="44">
        <v>24.9</v>
      </c>
      <c r="AD57" s="44" t="s">
        <v>615</v>
      </c>
      <c r="AE57" s="44">
        <v>11.1</v>
      </c>
      <c r="AF57" s="62">
        <f>0.0266*1000</f>
        <v>26.599999999999998</v>
      </c>
      <c r="AG57" s="62">
        <f>0.0193*1000</f>
        <v>19.3</v>
      </c>
      <c r="AH57" s="44">
        <v>96.6</v>
      </c>
      <c r="AI57" s="44" t="s">
        <v>623</v>
      </c>
      <c r="AJ57" s="68">
        <v>9.9</v>
      </c>
      <c r="AK57" s="44">
        <v>28.6</v>
      </c>
      <c r="AL57" s="62" t="s">
        <v>21</v>
      </c>
      <c r="AM57" s="62" t="s">
        <v>21</v>
      </c>
      <c r="AN57" s="24"/>
    </row>
    <row r="58" spans="1:40" s="35" customFormat="1" ht="15" customHeight="1" x14ac:dyDescent="0.2">
      <c r="A58" s="74" t="s">
        <v>108</v>
      </c>
      <c r="B58" s="81" t="s">
        <v>7</v>
      </c>
      <c r="C58" s="60" t="s">
        <v>19</v>
      </c>
      <c r="D58" s="43"/>
      <c r="E58" s="60"/>
      <c r="F58" s="60"/>
      <c r="G58" s="60"/>
      <c r="H58" s="60"/>
      <c r="I58" s="43">
        <v>421</v>
      </c>
      <c r="J58" s="43">
        <v>6840</v>
      </c>
      <c r="K58" s="43">
        <v>916</v>
      </c>
      <c r="L58" s="61">
        <f>1.095*1000</f>
        <v>1095</v>
      </c>
      <c r="M58" s="60">
        <f>7.259*1000</f>
        <v>7259</v>
      </c>
      <c r="N58" s="60">
        <f>23.55*1000</f>
        <v>23550</v>
      </c>
      <c r="O58" s="43">
        <v>358</v>
      </c>
      <c r="P58" s="43">
        <v>161</v>
      </c>
      <c r="Q58" s="43">
        <v>418</v>
      </c>
      <c r="R58" s="61">
        <f>0.3191*1000</f>
        <v>319.10000000000002</v>
      </c>
      <c r="S58" s="60">
        <f>0.1394*1000</f>
        <v>139.4</v>
      </c>
      <c r="T58" s="60">
        <f>46.33*1000</f>
        <v>46330</v>
      </c>
      <c r="U58" s="43">
        <v>190</v>
      </c>
      <c r="V58" s="43">
        <v>1060</v>
      </c>
      <c r="W58" s="43">
        <v>204</v>
      </c>
      <c r="X58" s="61">
        <f>0.1523*1000</f>
        <v>152.29999999999998</v>
      </c>
      <c r="Y58" s="60">
        <f>0.8105*1000</f>
        <v>810.5</v>
      </c>
      <c r="Z58" s="60">
        <f>19.56*1000</f>
        <v>19560</v>
      </c>
      <c r="AA58" s="62">
        <f>0.066*1000</f>
        <v>66</v>
      </c>
      <c r="AB58" s="63">
        <f>26.59*1000</f>
        <v>26590</v>
      </c>
      <c r="AC58" s="44">
        <v>70.900000000000006</v>
      </c>
      <c r="AD58" s="44">
        <v>427</v>
      </c>
      <c r="AE58" s="44">
        <v>49.8</v>
      </c>
      <c r="AF58" s="62">
        <f>0.072*1000</f>
        <v>72</v>
      </c>
      <c r="AG58" s="71">
        <v>6880</v>
      </c>
      <c r="AH58" s="44">
        <v>263</v>
      </c>
      <c r="AI58" s="44">
        <v>82.1</v>
      </c>
      <c r="AJ58" s="44">
        <v>59.8</v>
      </c>
      <c r="AK58" s="44">
        <v>69.5</v>
      </c>
      <c r="AL58" s="44">
        <v>53.199999999999996</v>
      </c>
      <c r="AM58" s="44">
        <v>8039.9999999999991</v>
      </c>
      <c r="AN58" s="24" t="s">
        <v>510</v>
      </c>
    </row>
    <row r="59" spans="1:40" s="35" customFormat="1" ht="15" customHeight="1" x14ac:dyDescent="0.2">
      <c r="A59" s="74" t="s">
        <v>108</v>
      </c>
      <c r="B59" s="81" t="s">
        <v>12</v>
      </c>
      <c r="C59" s="45" t="s">
        <v>19</v>
      </c>
      <c r="D59" s="43">
        <v>0.16</v>
      </c>
      <c r="E59" s="60" t="s">
        <v>453</v>
      </c>
      <c r="F59" s="60">
        <v>0.2</v>
      </c>
      <c r="G59" s="60">
        <v>5</v>
      </c>
      <c r="H59" s="60"/>
      <c r="I59" s="43" t="s">
        <v>21</v>
      </c>
      <c r="J59" s="43" t="s">
        <v>21</v>
      </c>
      <c r="K59" s="43" t="s">
        <v>21</v>
      </c>
      <c r="L59" s="61">
        <f>0.000032*1000</f>
        <v>3.2000000000000001E-2</v>
      </c>
      <c r="M59" s="60" t="s">
        <v>21</v>
      </c>
      <c r="N59" s="60">
        <f>0.000053*1000</f>
        <v>5.2999999999999999E-2</v>
      </c>
      <c r="O59" s="43" t="s">
        <v>21</v>
      </c>
      <c r="P59" s="43" t="s">
        <v>585</v>
      </c>
      <c r="Q59" s="43" t="s">
        <v>406</v>
      </c>
      <c r="R59" s="61">
        <f>0.000039*1000</f>
        <v>3.9E-2</v>
      </c>
      <c r="S59" s="60">
        <f>0.000068*1000</f>
        <v>6.8000000000000005E-2</v>
      </c>
      <c r="T59" s="60">
        <f>0.0001*1000</f>
        <v>0.1</v>
      </c>
      <c r="U59" s="43" t="s">
        <v>21</v>
      </c>
      <c r="V59" s="43" t="s">
        <v>21</v>
      </c>
      <c r="W59" s="43" t="s">
        <v>216</v>
      </c>
      <c r="X59" s="61">
        <f>0.000048*1000</f>
        <v>4.8000000000000001E-2</v>
      </c>
      <c r="Y59" s="60" t="s">
        <v>21</v>
      </c>
      <c r="Z59" s="60" t="s">
        <v>21</v>
      </c>
      <c r="AA59" s="62">
        <f>0.000111*1000</f>
        <v>0.111</v>
      </c>
      <c r="AB59" s="63" t="s">
        <v>21</v>
      </c>
      <c r="AC59" s="44" t="s">
        <v>21</v>
      </c>
      <c r="AD59" s="44" t="s">
        <v>21</v>
      </c>
      <c r="AE59" s="44" t="s">
        <v>21</v>
      </c>
      <c r="AF59" s="62" t="s">
        <v>21</v>
      </c>
      <c r="AG59" s="63" t="s">
        <v>21</v>
      </c>
      <c r="AH59" s="44">
        <v>0.54</v>
      </c>
      <c r="AI59" s="44" t="s">
        <v>21</v>
      </c>
      <c r="AJ59" s="44" t="s">
        <v>21</v>
      </c>
      <c r="AK59" s="44">
        <v>3.7999999999999999E-2</v>
      </c>
      <c r="AL59" s="44">
        <v>5.1999999999999998E-2</v>
      </c>
      <c r="AM59" s="63" t="s">
        <v>21</v>
      </c>
      <c r="AN59" s="24" t="s">
        <v>511</v>
      </c>
    </row>
    <row r="60" spans="1:40" s="35" customFormat="1" ht="15" customHeight="1" x14ac:dyDescent="0.2">
      <c r="A60" s="74" t="s">
        <v>108</v>
      </c>
      <c r="B60" s="81" t="s">
        <v>8</v>
      </c>
      <c r="C60" s="60" t="s">
        <v>19</v>
      </c>
      <c r="D60" s="43" t="s">
        <v>533</v>
      </c>
      <c r="E60" s="60"/>
      <c r="F60" s="60">
        <v>29</v>
      </c>
      <c r="G60" s="60">
        <v>2000</v>
      </c>
      <c r="H60" s="60"/>
      <c r="I60" s="43">
        <v>5.67</v>
      </c>
      <c r="J60" s="43">
        <v>13.6</v>
      </c>
      <c r="K60" s="43">
        <v>0.81</v>
      </c>
      <c r="L60" s="61">
        <f>0.0075*1000</f>
        <v>7.5</v>
      </c>
      <c r="M60" s="61">
        <f>0.0062*1000</f>
        <v>6.2</v>
      </c>
      <c r="N60" s="61" t="s">
        <v>21</v>
      </c>
      <c r="O60" s="43" t="s">
        <v>125</v>
      </c>
      <c r="P60" s="43">
        <v>7.04</v>
      </c>
      <c r="Q60" s="43">
        <v>15.9</v>
      </c>
      <c r="R60" s="61">
        <f>0.0176*1000</f>
        <v>17.600000000000001</v>
      </c>
      <c r="S60" s="61">
        <f>0.0034*1000</f>
        <v>3.4</v>
      </c>
      <c r="T60" s="61">
        <f>0.0341*1000</f>
        <v>34.1</v>
      </c>
      <c r="U60" s="43">
        <v>8.2200000000000006</v>
      </c>
      <c r="V60" s="66">
        <v>7.58</v>
      </c>
      <c r="W60" s="43">
        <v>7.88</v>
      </c>
      <c r="X60" s="61">
        <f>0.0068*1000</f>
        <v>6.8</v>
      </c>
      <c r="Y60" s="61" t="s">
        <v>21</v>
      </c>
      <c r="Z60" s="61">
        <f>0.0087*1000</f>
        <v>8.6999999999999993</v>
      </c>
      <c r="AA60" s="62">
        <f>0.0076*1000</f>
        <v>7.6</v>
      </c>
      <c r="AB60" s="62" t="s">
        <v>21</v>
      </c>
      <c r="AC60" s="44">
        <v>7.29</v>
      </c>
      <c r="AD60" s="44">
        <v>8.0500000000000007</v>
      </c>
      <c r="AE60" s="44" t="s">
        <v>616</v>
      </c>
      <c r="AF60" s="44">
        <v>9.9</v>
      </c>
      <c r="AG60" s="44">
        <v>7.5</v>
      </c>
      <c r="AH60" s="44">
        <v>36.700000000000003</v>
      </c>
      <c r="AI60" s="68">
        <v>7</v>
      </c>
      <c r="AJ60" s="44">
        <v>7.43</v>
      </c>
      <c r="AK60" s="44">
        <v>8.8000000000000007</v>
      </c>
      <c r="AL60" s="62" t="s">
        <v>21</v>
      </c>
      <c r="AM60" s="44">
        <v>8.5</v>
      </c>
      <c r="AN60" s="24" t="s">
        <v>479</v>
      </c>
    </row>
    <row r="61" spans="1:40" s="35" customFormat="1" ht="15" customHeight="1" x14ac:dyDescent="0.2">
      <c r="A61" s="74" t="s">
        <v>108</v>
      </c>
      <c r="B61" s="81" t="s">
        <v>9</v>
      </c>
      <c r="C61" s="60" t="s">
        <v>19</v>
      </c>
      <c r="D61" s="43" t="s">
        <v>534</v>
      </c>
      <c r="E61" s="60"/>
      <c r="F61" s="60">
        <v>5.4</v>
      </c>
      <c r="G61" s="60"/>
      <c r="H61" s="60"/>
      <c r="I61" s="43" t="s">
        <v>570</v>
      </c>
      <c r="J61" s="43">
        <v>3.55</v>
      </c>
      <c r="K61" s="66" t="s">
        <v>215</v>
      </c>
      <c r="L61" s="61" t="s">
        <v>21</v>
      </c>
      <c r="M61" s="60" t="s">
        <v>21</v>
      </c>
      <c r="N61" s="61" t="s">
        <v>21</v>
      </c>
      <c r="O61" s="43" t="s">
        <v>126</v>
      </c>
      <c r="P61" s="43" t="s">
        <v>586</v>
      </c>
      <c r="Q61" s="66" t="s">
        <v>587</v>
      </c>
      <c r="R61" s="61" t="s">
        <v>21</v>
      </c>
      <c r="S61" s="60" t="s">
        <v>21</v>
      </c>
      <c r="T61" s="61" t="s">
        <v>21</v>
      </c>
      <c r="U61" s="43" t="s">
        <v>599</v>
      </c>
      <c r="V61" s="43">
        <v>2.21</v>
      </c>
      <c r="W61" s="66" t="s">
        <v>600</v>
      </c>
      <c r="X61" s="61" t="s">
        <v>21</v>
      </c>
      <c r="Y61" s="60" t="s">
        <v>21</v>
      </c>
      <c r="Z61" s="61" t="s">
        <v>21</v>
      </c>
      <c r="AA61" s="62" t="s">
        <v>21</v>
      </c>
      <c r="AB61" s="62" t="s">
        <v>21</v>
      </c>
      <c r="AC61" s="44" t="s">
        <v>617</v>
      </c>
      <c r="AD61" s="44" t="s">
        <v>412</v>
      </c>
      <c r="AE61" s="44" t="s">
        <v>618</v>
      </c>
      <c r="AF61" s="62" t="s">
        <v>21</v>
      </c>
      <c r="AG61" s="62" t="s">
        <v>21</v>
      </c>
      <c r="AH61" s="44" t="s">
        <v>624</v>
      </c>
      <c r="AI61" s="44">
        <v>2.15</v>
      </c>
      <c r="AJ61" s="44" t="s">
        <v>625</v>
      </c>
      <c r="AK61" s="62" t="s">
        <v>21</v>
      </c>
      <c r="AL61" s="63" t="s">
        <v>21</v>
      </c>
      <c r="AM61" s="62" t="s">
        <v>21</v>
      </c>
      <c r="AN61" s="24" t="s">
        <v>512</v>
      </c>
    </row>
    <row r="62" spans="1:40" s="35" customFormat="1" ht="15" customHeight="1" x14ac:dyDescent="0.2">
      <c r="A62" s="74" t="s">
        <v>108</v>
      </c>
      <c r="B62" s="81" t="s">
        <v>10</v>
      </c>
      <c r="C62" s="60" t="s">
        <v>19</v>
      </c>
      <c r="D62" s="43">
        <v>2.8</v>
      </c>
      <c r="E62" s="60" t="s">
        <v>461</v>
      </c>
      <c r="F62" s="60">
        <v>1</v>
      </c>
      <c r="G62" s="60"/>
      <c r="H62" s="60"/>
      <c r="I62" s="43" t="s">
        <v>21</v>
      </c>
      <c r="J62" s="43" t="s">
        <v>21</v>
      </c>
      <c r="K62" s="43" t="s">
        <v>21</v>
      </c>
      <c r="L62" s="61" t="s">
        <v>21</v>
      </c>
      <c r="M62" s="60" t="s">
        <v>21</v>
      </c>
      <c r="N62" s="61" t="s">
        <v>21</v>
      </c>
      <c r="O62" s="43" t="s">
        <v>21</v>
      </c>
      <c r="P62" s="43" t="s">
        <v>21</v>
      </c>
      <c r="Q62" s="43" t="s">
        <v>21</v>
      </c>
      <c r="R62" s="61" t="s">
        <v>21</v>
      </c>
      <c r="S62" s="60" t="s">
        <v>21</v>
      </c>
      <c r="T62" s="61" t="s">
        <v>21</v>
      </c>
      <c r="U62" s="43" t="s">
        <v>21</v>
      </c>
      <c r="V62" s="43" t="s">
        <v>21</v>
      </c>
      <c r="W62" s="43" t="s">
        <v>21</v>
      </c>
      <c r="X62" s="61" t="s">
        <v>21</v>
      </c>
      <c r="Y62" s="60" t="s">
        <v>21</v>
      </c>
      <c r="Z62" s="61" t="s">
        <v>21</v>
      </c>
      <c r="AA62" s="62" t="s">
        <v>21</v>
      </c>
      <c r="AB62" s="62" t="s">
        <v>21</v>
      </c>
      <c r="AC62" s="44" t="s">
        <v>21</v>
      </c>
      <c r="AD62" s="44" t="s">
        <v>21</v>
      </c>
      <c r="AE62" s="44" t="s">
        <v>21</v>
      </c>
      <c r="AF62" s="62" t="s">
        <v>21</v>
      </c>
      <c r="AG62" s="62" t="s">
        <v>21</v>
      </c>
      <c r="AH62" s="44" t="s">
        <v>311</v>
      </c>
      <c r="AI62" s="44" t="s">
        <v>21</v>
      </c>
      <c r="AJ62" s="44" t="s">
        <v>21</v>
      </c>
      <c r="AK62" s="62" t="s">
        <v>21</v>
      </c>
      <c r="AL62" s="63" t="s">
        <v>21</v>
      </c>
      <c r="AM62" s="44">
        <v>2.2999999999999998</v>
      </c>
      <c r="AN62" s="24"/>
    </row>
    <row r="63" spans="1:40" s="35" customFormat="1" ht="15" customHeight="1" x14ac:dyDescent="0.2">
      <c r="A63" s="74" t="s">
        <v>108</v>
      </c>
      <c r="B63" s="81" t="s">
        <v>344</v>
      </c>
      <c r="C63" s="45" t="s">
        <v>19</v>
      </c>
      <c r="D63" s="43"/>
      <c r="E63" s="60">
        <v>15</v>
      </c>
      <c r="F63" s="60">
        <v>4.25</v>
      </c>
      <c r="G63" s="60"/>
      <c r="H63" s="60"/>
      <c r="I63" s="43" t="s">
        <v>654</v>
      </c>
      <c r="J63" s="43" t="s">
        <v>21</v>
      </c>
      <c r="K63" s="43" t="s">
        <v>21</v>
      </c>
      <c r="L63" s="61" t="s">
        <v>21</v>
      </c>
      <c r="M63" s="60" t="s">
        <v>21</v>
      </c>
      <c r="N63" s="61" t="s">
        <v>21</v>
      </c>
      <c r="O63" s="43" t="s">
        <v>654</v>
      </c>
      <c r="P63" s="43" t="s">
        <v>21</v>
      </c>
      <c r="Q63" s="43" t="s">
        <v>443</v>
      </c>
      <c r="R63" s="61" t="s">
        <v>21</v>
      </c>
      <c r="S63" s="60" t="s">
        <v>21</v>
      </c>
      <c r="T63" s="61" t="s">
        <v>21</v>
      </c>
      <c r="U63" s="43" t="s">
        <v>654</v>
      </c>
      <c r="V63" s="43" t="s">
        <v>21</v>
      </c>
      <c r="W63" s="43" t="s">
        <v>21</v>
      </c>
      <c r="X63" s="61" t="s">
        <v>21</v>
      </c>
      <c r="Y63" s="60" t="s">
        <v>21</v>
      </c>
      <c r="Z63" s="61" t="s">
        <v>21</v>
      </c>
      <c r="AA63" s="62" t="s">
        <v>21</v>
      </c>
      <c r="AB63" s="62" t="s">
        <v>21</v>
      </c>
      <c r="AC63" s="44" t="s">
        <v>654</v>
      </c>
      <c r="AD63" s="44" t="s">
        <v>21</v>
      </c>
      <c r="AE63" s="44" t="s">
        <v>21</v>
      </c>
      <c r="AF63" s="62" t="s">
        <v>21</v>
      </c>
      <c r="AG63" s="62" t="s">
        <v>21</v>
      </c>
      <c r="AH63" s="44" t="s">
        <v>654</v>
      </c>
      <c r="AI63" s="44" t="s">
        <v>21</v>
      </c>
      <c r="AJ63" s="44" t="s">
        <v>21</v>
      </c>
      <c r="AK63" s="62" t="s">
        <v>21</v>
      </c>
      <c r="AL63" s="63" t="s">
        <v>21</v>
      </c>
      <c r="AM63" s="62" t="s">
        <v>21</v>
      </c>
      <c r="AN63" s="24" t="s">
        <v>480</v>
      </c>
    </row>
    <row r="64" spans="1:40" s="35" customFormat="1" ht="15" customHeight="1" x14ac:dyDescent="0.2">
      <c r="A64" s="74" t="s">
        <v>108</v>
      </c>
      <c r="B64" s="81" t="s">
        <v>11</v>
      </c>
      <c r="C64" s="45" t="s">
        <v>19</v>
      </c>
      <c r="D64" s="43" t="s">
        <v>535</v>
      </c>
      <c r="E64" s="60" t="s">
        <v>460</v>
      </c>
      <c r="F64" s="60">
        <v>88.7</v>
      </c>
      <c r="G64" s="60">
        <v>10000</v>
      </c>
      <c r="H64" s="60"/>
      <c r="I64" s="43">
        <v>16.399999999999999</v>
      </c>
      <c r="J64" s="43">
        <v>70.2</v>
      </c>
      <c r="K64" s="43">
        <v>61.5</v>
      </c>
      <c r="L64" s="61">
        <f>0.0775*1000</f>
        <v>77.5</v>
      </c>
      <c r="M64" s="60">
        <f>0.0781*1000</f>
        <v>78.100000000000009</v>
      </c>
      <c r="N64" s="60">
        <f>0.0718*1000</f>
        <v>71.8</v>
      </c>
      <c r="O64" s="43">
        <v>251</v>
      </c>
      <c r="P64" s="43">
        <v>69.2</v>
      </c>
      <c r="Q64" s="43">
        <v>199</v>
      </c>
      <c r="R64" s="61">
        <f>0.2565*1000</f>
        <v>256.5</v>
      </c>
      <c r="S64" s="60">
        <f>0.1113*1000</f>
        <v>111.3</v>
      </c>
      <c r="T64" s="60">
        <f>0.6046*1000</f>
        <v>604.6</v>
      </c>
      <c r="U64" s="43">
        <v>109</v>
      </c>
      <c r="V64" s="43">
        <v>18.8</v>
      </c>
      <c r="W64" s="43">
        <v>725</v>
      </c>
      <c r="X64" s="61">
        <f>0.1252*1000</f>
        <v>125.2</v>
      </c>
      <c r="Y64" s="60">
        <f>0.0367*1000</f>
        <v>36.700000000000003</v>
      </c>
      <c r="Z64" s="60">
        <f>0.1919*1000</f>
        <v>191.89999999999998</v>
      </c>
      <c r="AA64" s="62">
        <f>0.1694*1000</f>
        <v>169.4</v>
      </c>
      <c r="AB64" s="63">
        <f>0.1752*1000</f>
        <v>175.2</v>
      </c>
      <c r="AC64" s="44">
        <v>158</v>
      </c>
      <c r="AD64" s="44">
        <v>50.9</v>
      </c>
      <c r="AE64" s="44">
        <v>72.900000000000006</v>
      </c>
      <c r="AF64" s="44">
        <v>202.6</v>
      </c>
      <c r="AG64" s="44">
        <v>143.6</v>
      </c>
      <c r="AH64" s="44">
        <v>712</v>
      </c>
      <c r="AI64" s="44">
        <v>78.099999999999994</v>
      </c>
      <c r="AJ64" s="44">
        <v>167</v>
      </c>
      <c r="AK64" s="44">
        <v>189.4</v>
      </c>
      <c r="AL64" s="44">
        <v>37.699999999999996</v>
      </c>
      <c r="AM64" s="44">
        <v>194.8</v>
      </c>
      <c r="AN64" s="24"/>
    </row>
    <row r="65" spans="1:40" s="35" customFormat="1" ht="15" customHeight="1" x14ac:dyDescent="0.2">
      <c r="A65" s="74" t="s">
        <v>111</v>
      </c>
      <c r="B65" s="81" t="s">
        <v>100</v>
      </c>
      <c r="C65" s="60" t="s">
        <v>19</v>
      </c>
      <c r="D65" s="43">
        <v>5100</v>
      </c>
      <c r="E65" s="60" t="s">
        <v>462</v>
      </c>
      <c r="F65" s="60">
        <v>0.27</v>
      </c>
      <c r="G65" s="60"/>
      <c r="H65" s="60"/>
      <c r="I65" s="43" t="s">
        <v>21</v>
      </c>
      <c r="J65" s="43" t="s">
        <v>21</v>
      </c>
      <c r="K65" s="43" t="s">
        <v>21</v>
      </c>
      <c r="L65" s="43"/>
      <c r="M65" s="43"/>
      <c r="N65" s="43"/>
      <c r="O65" s="47">
        <v>0.69</v>
      </c>
      <c r="P65" s="43" t="s">
        <v>21</v>
      </c>
      <c r="Q65" s="43" t="s">
        <v>21</v>
      </c>
      <c r="R65" s="43"/>
      <c r="S65" s="43"/>
      <c r="T65" s="43"/>
      <c r="U65" s="43" t="s">
        <v>21</v>
      </c>
      <c r="V65" s="43" t="s">
        <v>21</v>
      </c>
      <c r="W65" s="43" t="s">
        <v>21</v>
      </c>
      <c r="X65" s="43"/>
      <c r="Y65" s="43"/>
      <c r="Z65" s="43"/>
      <c r="AA65" s="63"/>
      <c r="AB65" s="62"/>
      <c r="AC65" s="44" t="s">
        <v>21</v>
      </c>
      <c r="AD65" s="44" t="s">
        <v>21</v>
      </c>
      <c r="AE65" s="44" t="s">
        <v>21</v>
      </c>
      <c r="AF65" s="44"/>
      <c r="AG65" s="44"/>
      <c r="AH65" s="44" t="s">
        <v>626</v>
      </c>
      <c r="AI65" s="44">
        <v>1.1000000000000001</v>
      </c>
      <c r="AJ65" s="44" t="s">
        <v>21</v>
      </c>
      <c r="AK65" s="44"/>
      <c r="AL65" s="44"/>
      <c r="AM65" s="44"/>
      <c r="AN65" s="24" t="s">
        <v>513</v>
      </c>
    </row>
    <row r="66" spans="1:40" s="35" customFormat="1" ht="15" customHeight="1" x14ac:dyDescent="0.2">
      <c r="A66" s="74" t="s">
        <v>111</v>
      </c>
      <c r="B66" s="81" t="s">
        <v>22</v>
      </c>
      <c r="C66" s="60" t="s">
        <v>19</v>
      </c>
      <c r="D66" s="43">
        <v>0.28999999999999998</v>
      </c>
      <c r="E66" s="60"/>
      <c r="F66" s="60">
        <v>1</v>
      </c>
      <c r="G66" s="60"/>
      <c r="H66" s="60"/>
      <c r="I66" s="43" t="s">
        <v>21</v>
      </c>
      <c r="J66" s="43" t="s">
        <v>21</v>
      </c>
      <c r="K66" s="43" t="s">
        <v>21</v>
      </c>
      <c r="L66" s="43"/>
      <c r="M66" s="43"/>
      <c r="N66" s="43"/>
      <c r="O66" s="43" t="s">
        <v>21</v>
      </c>
      <c r="P66" s="43">
        <v>0.22</v>
      </c>
      <c r="Q66" s="43" t="s">
        <v>21</v>
      </c>
      <c r="R66" s="43"/>
      <c r="S66" s="43"/>
      <c r="T66" s="43"/>
      <c r="U66" s="43" t="s">
        <v>21</v>
      </c>
      <c r="V66" s="43" t="s">
        <v>21</v>
      </c>
      <c r="W66" s="43" t="s">
        <v>21</v>
      </c>
      <c r="X66" s="43"/>
      <c r="Y66" s="43"/>
      <c r="Z66" s="43"/>
      <c r="AA66" s="44"/>
      <c r="AB66" s="44"/>
      <c r="AC66" s="44" t="s">
        <v>21</v>
      </c>
      <c r="AD66" s="44" t="s">
        <v>21</v>
      </c>
      <c r="AE66" s="44" t="s">
        <v>21</v>
      </c>
      <c r="AF66" s="44"/>
      <c r="AG66" s="44"/>
      <c r="AH66" s="44" t="s">
        <v>21</v>
      </c>
      <c r="AI66" s="44" t="s">
        <v>409</v>
      </c>
      <c r="AJ66" s="44" t="s">
        <v>21</v>
      </c>
      <c r="AK66" s="44"/>
      <c r="AL66" s="44"/>
      <c r="AM66" s="44"/>
      <c r="AN66" s="24" t="s">
        <v>463</v>
      </c>
    </row>
    <row r="67" spans="1:40" s="35" customFormat="1" ht="15" customHeight="1" x14ac:dyDescent="0.2">
      <c r="A67" s="74" t="s">
        <v>111</v>
      </c>
      <c r="B67" s="81" t="s">
        <v>46</v>
      </c>
      <c r="C67" s="60" t="s">
        <v>19</v>
      </c>
      <c r="D67" s="43"/>
      <c r="E67" s="60"/>
      <c r="F67" s="60">
        <v>0.9</v>
      </c>
      <c r="G67" s="60"/>
      <c r="H67" s="60"/>
      <c r="I67" s="43" t="s">
        <v>21</v>
      </c>
      <c r="J67" s="43" t="s">
        <v>21</v>
      </c>
      <c r="K67" s="43" t="s">
        <v>21</v>
      </c>
      <c r="L67" s="43"/>
      <c r="M67" s="43"/>
      <c r="N67" s="43"/>
      <c r="O67" s="43" t="s">
        <v>21</v>
      </c>
      <c r="P67" s="43">
        <v>0.91</v>
      </c>
      <c r="Q67" s="43" t="s">
        <v>21</v>
      </c>
      <c r="R67" s="43"/>
      <c r="S67" s="43"/>
      <c r="T67" s="43"/>
      <c r="U67" s="43" t="s">
        <v>21</v>
      </c>
      <c r="V67" s="43">
        <v>0.76</v>
      </c>
      <c r="W67" s="43" t="s">
        <v>21</v>
      </c>
      <c r="X67" s="43"/>
      <c r="Y67" s="43"/>
      <c r="Z67" s="43"/>
      <c r="AA67" s="44"/>
      <c r="AB67" s="44"/>
      <c r="AC67" s="44" t="s">
        <v>21</v>
      </c>
      <c r="AD67" s="44" t="s">
        <v>21</v>
      </c>
      <c r="AE67" s="44" t="s">
        <v>21</v>
      </c>
      <c r="AF67" s="44"/>
      <c r="AG67" s="44"/>
      <c r="AH67" s="44" t="s">
        <v>21</v>
      </c>
      <c r="AI67" s="44">
        <v>1.4</v>
      </c>
      <c r="AJ67" s="44" t="s">
        <v>21</v>
      </c>
      <c r="AK67" s="44"/>
      <c r="AL67" s="44"/>
      <c r="AM67" s="44"/>
      <c r="AN67" s="24" t="s">
        <v>464</v>
      </c>
    </row>
    <row r="68" spans="1:40" s="35" customFormat="1" ht="15" customHeight="1" x14ac:dyDescent="0.2">
      <c r="A68" s="74" t="s">
        <v>111</v>
      </c>
      <c r="B68" s="81" t="s">
        <v>102</v>
      </c>
      <c r="C68" s="60" t="s">
        <v>19</v>
      </c>
      <c r="D68" s="43"/>
      <c r="E68" s="60"/>
      <c r="F68" s="60">
        <v>0</v>
      </c>
      <c r="G68" s="60"/>
      <c r="H68" s="60"/>
      <c r="I68" s="43" t="s">
        <v>21</v>
      </c>
      <c r="J68" s="43" t="s">
        <v>21</v>
      </c>
      <c r="K68" s="43" t="s">
        <v>21</v>
      </c>
      <c r="L68" s="43"/>
      <c r="M68" s="43"/>
      <c r="N68" s="43"/>
      <c r="O68" s="43" t="s">
        <v>21</v>
      </c>
      <c r="P68" s="43" t="s">
        <v>21</v>
      </c>
      <c r="Q68" s="43" t="s">
        <v>21</v>
      </c>
      <c r="R68" s="43"/>
      <c r="S68" s="43"/>
      <c r="T68" s="43"/>
      <c r="U68" s="43" t="s">
        <v>21</v>
      </c>
      <c r="V68" s="43" t="s">
        <v>410</v>
      </c>
      <c r="W68" s="43" t="s">
        <v>21</v>
      </c>
      <c r="X68" s="43"/>
      <c r="Y68" s="43"/>
      <c r="Z68" s="43"/>
      <c r="AA68" s="44"/>
      <c r="AB68" s="44"/>
      <c r="AC68" s="44" t="s">
        <v>21</v>
      </c>
      <c r="AD68" s="44" t="s">
        <v>21</v>
      </c>
      <c r="AE68" s="44" t="s">
        <v>21</v>
      </c>
      <c r="AF68" s="44"/>
      <c r="AG68" s="44"/>
      <c r="AH68" s="44" t="s">
        <v>21</v>
      </c>
      <c r="AI68" s="44" t="s">
        <v>21</v>
      </c>
      <c r="AJ68" s="44" t="s">
        <v>21</v>
      </c>
      <c r="AK68" s="44"/>
      <c r="AL68" s="44"/>
      <c r="AM68" s="44"/>
      <c r="AN68" s="24" t="s">
        <v>463</v>
      </c>
    </row>
    <row r="69" spans="1:40" s="35" customFormat="1" ht="15" customHeight="1" x14ac:dyDescent="0.2">
      <c r="A69" s="74" t="s">
        <v>111</v>
      </c>
      <c r="B69" s="81" t="s">
        <v>40</v>
      </c>
      <c r="C69" s="60" t="s">
        <v>19</v>
      </c>
      <c r="D69" s="43" t="s">
        <v>515</v>
      </c>
      <c r="E69" s="60"/>
      <c r="F69" s="60">
        <v>0.16</v>
      </c>
      <c r="G69" s="60"/>
      <c r="H69" s="60"/>
      <c r="I69" s="43" t="s">
        <v>21</v>
      </c>
      <c r="J69" s="43" t="s">
        <v>21</v>
      </c>
      <c r="K69" s="43" t="s">
        <v>21</v>
      </c>
      <c r="L69" s="43"/>
      <c r="M69" s="43"/>
      <c r="N69" s="43"/>
      <c r="O69" s="43" t="s">
        <v>21</v>
      </c>
      <c r="P69" s="43" t="s">
        <v>21</v>
      </c>
      <c r="Q69" s="43" t="s">
        <v>21</v>
      </c>
      <c r="R69" s="43"/>
      <c r="S69" s="43"/>
      <c r="T69" s="43"/>
      <c r="U69" s="43" t="s">
        <v>21</v>
      </c>
      <c r="V69" s="43" t="s">
        <v>21</v>
      </c>
      <c r="W69" s="43" t="s">
        <v>21</v>
      </c>
      <c r="X69" s="43"/>
      <c r="Y69" s="43"/>
      <c r="Z69" s="43"/>
      <c r="AA69" s="44"/>
      <c r="AB69" s="44"/>
      <c r="AC69" s="44" t="s">
        <v>21</v>
      </c>
      <c r="AD69" s="44" t="s">
        <v>21</v>
      </c>
      <c r="AE69" s="44" t="s">
        <v>21</v>
      </c>
      <c r="AF69" s="44"/>
      <c r="AG69" s="44"/>
      <c r="AH69" s="44" t="s">
        <v>21</v>
      </c>
      <c r="AI69" s="44" t="s">
        <v>406</v>
      </c>
      <c r="AJ69" s="44" t="s">
        <v>21</v>
      </c>
      <c r="AK69" s="44"/>
      <c r="AL69" s="44"/>
      <c r="AM69" s="44"/>
      <c r="AN69" s="24" t="s">
        <v>463</v>
      </c>
    </row>
    <row r="70" spans="1:40" s="35" customFormat="1" ht="15" customHeight="1" x14ac:dyDescent="0.2">
      <c r="A70" s="74" t="s">
        <v>111</v>
      </c>
      <c r="B70" s="81" t="s">
        <v>309</v>
      </c>
      <c r="C70" s="60" t="s">
        <v>19</v>
      </c>
      <c r="D70" s="43" t="s">
        <v>515</v>
      </c>
      <c r="E70" s="60" t="s">
        <v>465</v>
      </c>
      <c r="F70" s="60"/>
      <c r="G70" s="60"/>
      <c r="H70" s="60"/>
      <c r="I70" s="43" t="s">
        <v>21</v>
      </c>
      <c r="J70" s="43" t="s">
        <v>21</v>
      </c>
      <c r="K70" s="43" t="s">
        <v>21</v>
      </c>
      <c r="L70" s="43"/>
      <c r="M70" s="43"/>
      <c r="N70" s="43"/>
      <c r="O70" s="43" t="s">
        <v>21</v>
      </c>
      <c r="P70" s="43" t="s">
        <v>21</v>
      </c>
      <c r="Q70" s="43" t="s">
        <v>21</v>
      </c>
      <c r="R70" s="43"/>
      <c r="S70" s="43"/>
      <c r="T70" s="43"/>
      <c r="U70" s="43" t="s">
        <v>21</v>
      </c>
      <c r="V70" s="43" t="s">
        <v>21</v>
      </c>
      <c r="W70" s="43" t="s">
        <v>21</v>
      </c>
      <c r="X70" s="43"/>
      <c r="Y70" s="43"/>
      <c r="Z70" s="43"/>
      <c r="AA70" s="44"/>
      <c r="AB70" s="44"/>
      <c r="AC70" s="44" t="s">
        <v>21</v>
      </c>
      <c r="AD70" s="44" t="s">
        <v>419</v>
      </c>
      <c r="AE70" s="44" t="s">
        <v>21</v>
      </c>
      <c r="AF70" s="44"/>
      <c r="AG70" s="44"/>
      <c r="AH70" s="44" t="s">
        <v>21</v>
      </c>
      <c r="AI70" s="44" t="s">
        <v>21</v>
      </c>
      <c r="AJ70" s="44" t="s">
        <v>21</v>
      </c>
      <c r="AK70" s="44"/>
      <c r="AL70" s="44"/>
      <c r="AM70" s="44"/>
      <c r="AN70" s="24" t="s">
        <v>466</v>
      </c>
    </row>
    <row r="71" spans="1:40" s="35" customFormat="1" ht="15" customHeight="1" x14ac:dyDescent="0.2">
      <c r="A71" s="74" t="s">
        <v>111</v>
      </c>
      <c r="B71" s="81" t="s">
        <v>47</v>
      </c>
      <c r="C71" s="60" t="s">
        <v>19</v>
      </c>
      <c r="D71" s="43">
        <v>33000</v>
      </c>
      <c r="E71" s="60">
        <v>6</v>
      </c>
      <c r="F71" s="60">
        <v>0.7</v>
      </c>
      <c r="G71" s="60"/>
      <c r="H71" s="60"/>
      <c r="I71" s="43" t="s">
        <v>21</v>
      </c>
      <c r="J71" s="43">
        <v>0.11</v>
      </c>
      <c r="K71" s="43" t="s">
        <v>21</v>
      </c>
      <c r="L71" s="41" t="s">
        <v>21</v>
      </c>
      <c r="M71" s="42" t="s">
        <v>21</v>
      </c>
      <c r="N71" s="42">
        <v>0.22</v>
      </c>
      <c r="O71" s="43">
        <v>3.3</v>
      </c>
      <c r="P71" s="43">
        <v>14</v>
      </c>
      <c r="Q71" s="43" t="s">
        <v>169</v>
      </c>
      <c r="R71" s="41">
        <v>4.8499999999999996</v>
      </c>
      <c r="S71" s="42">
        <v>15.51</v>
      </c>
      <c r="T71" s="42">
        <v>4.09</v>
      </c>
      <c r="U71" s="43" t="s">
        <v>121</v>
      </c>
      <c r="V71" s="45">
        <v>2</v>
      </c>
      <c r="W71" s="43">
        <v>1.3</v>
      </c>
      <c r="X71" s="41">
        <v>3.44</v>
      </c>
      <c r="Y71" s="42">
        <v>10.72</v>
      </c>
      <c r="Z71" s="42">
        <v>3.32</v>
      </c>
      <c r="AA71" s="41">
        <v>5.52</v>
      </c>
      <c r="AB71" s="42">
        <v>4.2</v>
      </c>
      <c r="AC71" s="44" t="s">
        <v>21</v>
      </c>
      <c r="AD71" s="44">
        <v>21</v>
      </c>
      <c r="AE71" s="44" t="s">
        <v>21</v>
      </c>
      <c r="AF71" s="41" t="s">
        <v>21</v>
      </c>
      <c r="AG71" s="42" t="s">
        <v>21</v>
      </c>
      <c r="AH71" s="44" t="s">
        <v>21</v>
      </c>
      <c r="AI71" s="44">
        <v>3.4</v>
      </c>
      <c r="AJ71" s="44" t="s">
        <v>197</v>
      </c>
      <c r="AK71" s="41" t="s">
        <v>21</v>
      </c>
      <c r="AL71" s="42">
        <v>3.01</v>
      </c>
      <c r="AM71" s="42" t="s">
        <v>21</v>
      </c>
      <c r="AN71" s="24" t="s">
        <v>469</v>
      </c>
    </row>
    <row r="72" spans="1:40" s="35" customFormat="1" ht="15" customHeight="1" x14ac:dyDescent="0.2">
      <c r="A72" s="74" t="s">
        <v>111</v>
      </c>
      <c r="B72" s="81" t="s">
        <v>48</v>
      </c>
      <c r="C72" s="60" t="s">
        <v>19</v>
      </c>
      <c r="D72" s="43">
        <v>820000</v>
      </c>
      <c r="E72" s="60"/>
      <c r="F72" s="60">
        <v>0.23</v>
      </c>
      <c r="G72" s="60"/>
      <c r="H72" s="60"/>
      <c r="I72" s="43" t="s">
        <v>21</v>
      </c>
      <c r="J72" s="43" t="s">
        <v>21</v>
      </c>
      <c r="K72" s="43" t="s">
        <v>21</v>
      </c>
      <c r="L72" s="41" t="s">
        <v>21</v>
      </c>
      <c r="M72" s="41" t="s">
        <v>21</v>
      </c>
      <c r="N72" s="41" t="s">
        <v>21</v>
      </c>
      <c r="O72" s="43" t="s">
        <v>21</v>
      </c>
      <c r="P72" s="43">
        <v>0.39</v>
      </c>
      <c r="Q72" s="43" t="s">
        <v>21</v>
      </c>
      <c r="R72" s="41" t="s">
        <v>21</v>
      </c>
      <c r="S72" s="41" t="s">
        <v>21</v>
      </c>
      <c r="T72" s="41" t="s">
        <v>21</v>
      </c>
      <c r="U72" s="43" t="s">
        <v>21</v>
      </c>
      <c r="V72" s="43" t="s">
        <v>21</v>
      </c>
      <c r="W72" s="43" t="s">
        <v>21</v>
      </c>
      <c r="X72" s="41" t="s">
        <v>21</v>
      </c>
      <c r="Y72" s="41" t="s">
        <v>21</v>
      </c>
      <c r="Z72" s="41" t="s">
        <v>21</v>
      </c>
      <c r="AA72" s="41" t="s">
        <v>21</v>
      </c>
      <c r="AB72" s="41" t="s">
        <v>21</v>
      </c>
      <c r="AC72" s="44" t="s">
        <v>21</v>
      </c>
      <c r="AD72" s="44">
        <v>0.41</v>
      </c>
      <c r="AE72" s="44" t="s">
        <v>21</v>
      </c>
      <c r="AF72" s="41" t="s">
        <v>21</v>
      </c>
      <c r="AG72" s="41" t="s">
        <v>21</v>
      </c>
      <c r="AH72" s="44" t="s">
        <v>21</v>
      </c>
      <c r="AI72" s="44" t="s">
        <v>21</v>
      </c>
      <c r="AJ72" s="44" t="s">
        <v>21</v>
      </c>
      <c r="AK72" s="41" t="s">
        <v>21</v>
      </c>
      <c r="AL72" s="41" t="s">
        <v>21</v>
      </c>
      <c r="AM72" s="41" t="s">
        <v>21</v>
      </c>
      <c r="AN72" s="24" t="s">
        <v>470</v>
      </c>
    </row>
    <row r="73" spans="1:40" s="35" customFormat="1" ht="15" customHeight="1" x14ac:dyDescent="0.2">
      <c r="A73" s="74" t="s">
        <v>111</v>
      </c>
      <c r="B73" s="81" t="s">
        <v>44</v>
      </c>
      <c r="C73" s="60" t="s">
        <v>19</v>
      </c>
      <c r="D73" s="45">
        <v>3500</v>
      </c>
      <c r="E73" s="60"/>
      <c r="F73" s="60">
        <v>0.25</v>
      </c>
      <c r="G73" s="60"/>
      <c r="H73" s="60"/>
      <c r="I73" s="43" t="s">
        <v>572</v>
      </c>
      <c r="J73" s="43">
        <v>0.22</v>
      </c>
      <c r="K73" s="43">
        <v>4.9000000000000004</v>
      </c>
      <c r="L73" s="41">
        <v>0.28000000000000003</v>
      </c>
      <c r="M73" s="41" t="s">
        <v>21</v>
      </c>
      <c r="N73" s="41">
        <v>2.4700000000000002</v>
      </c>
      <c r="O73" s="43" t="s">
        <v>601</v>
      </c>
      <c r="P73" s="43">
        <v>2.2999999999999998</v>
      </c>
      <c r="Q73" s="43">
        <v>12</v>
      </c>
      <c r="R73" s="41" t="s">
        <v>21</v>
      </c>
      <c r="S73" s="41">
        <v>2.64</v>
      </c>
      <c r="T73" s="41">
        <v>2.2000000000000002</v>
      </c>
      <c r="U73" s="43" t="s">
        <v>122</v>
      </c>
      <c r="V73" s="43">
        <v>0.56999999999999995</v>
      </c>
      <c r="W73" s="43">
        <v>11</v>
      </c>
      <c r="X73" s="41">
        <v>2.88</v>
      </c>
      <c r="Y73" s="41" t="s">
        <v>21</v>
      </c>
      <c r="Z73" s="41">
        <v>4.16</v>
      </c>
      <c r="AA73" s="41">
        <v>3.19</v>
      </c>
      <c r="AB73" s="41" t="s">
        <v>21</v>
      </c>
      <c r="AC73" s="44" t="s">
        <v>21</v>
      </c>
      <c r="AD73" s="44">
        <v>1.8</v>
      </c>
      <c r="AE73" s="44">
        <v>5.4</v>
      </c>
      <c r="AF73" s="41" t="s">
        <v>21</v>
      </c>
      <c r="AG73" s="41" t="s">
        <v>21</v>
      </c>
      <c r="AH73" s="44" t="s">
        <v>21</v>
      </c>
      <c r="AI73" s="44">
        <v>1.9</v>
      </c>
      <c r="AJ73" s="46">
        <v>5</v>
      </c>
      <c r="AK73" s="41" t="s">
        <v>21</v>
      </c>
      <c r="AL73" s="41">
        <v>4.03</v>
      </c>
      <c r="AM73" s="41" t="s">
        <v>21</v>
      </c>
      <c r="AN73" s="24" t="s">
        <v>471</v>
      </c>
    </row>
    <row r="74" spans="1:40" s="35" customFormat="1" ht="15" customHeight="1" x14ac:dyDescent="0.2">
      <c r="A74" s="74" t="s">
        <v>111</v>
      </c>
      <c r="B74" s="81" t="s">
        <v>45</v>
      </c>
      <c r="C74" s="60" t="s">
        <v>19</v>
      </c>
      <c r="D74" s="43"/>
      <c r="E74" s="60"/>
      <c r="F74" s="60">
        <v>0.4</v>
      </c>
      <c r="G74" s="60"/>
      <c r="H74" s="60"/>
      <c r="I74" s="43" t="s">
        <v>21</v>
      </c>
      <c r="J74" s="43" t="s">
        <v>21</v>
      </c>
      <c r="K74" s="43" t="s">
        <v>21</v>
      </c>
      <c r="L74" s="41" t="s">
        <v>21</v>
      </c>
      <c r="M74" s="41" t="s">
        <v>21</v>
      </c>
      <c r="N74" s="41" t="s">
        <v>21</v>
      </c>
      <c r="O74" s="43" t="s">
        <v>21</v>
      </c>
      <c r="P74" s="43" t="s">
        <v>21</v>
      </c>
      <c r="Q74" s="43" t="s">
        <v>21</v>
      </c>
      <c r="R74" s="41">
        <v>3.72</v>
      </c>
      <c r="S74" s="41" t="s">
        <v>21</v>
      </c>
      <c r="T74" s="41" t="s">
        <v>21</v>
      </c>
      <c r="U74" s="43" t="s">
        <v>21</v>
      </c>
      <c r="V74" s="43" t="s">
        <v>21</v>
      </c>
      <c r="W74" s="43" t="s">
        <v>21</v>
      </c>
      <c r="X74" s="41">
        <v>2.93</v>
      </c>
      <c r="Y74" s="41" t="s">
        <v>21</v>
      </c>
      <c r="Z74" s="41" t="s">
        <v>21</v>
      </c>
      <c r="AA74" s="41">
        <v>4.0199999999999996</v>
      </c>
      <c r="AB74" s="41" t="s">
        <v>21</v>
      </c>
      <c r="AC74" s="44" t="s">
        <v>116</v>
      </c>
      <c r="AD74" s="44" t="s">
        <v>21</v>
      </c>
      <c r="AE74" s="44" t="s">
        <v>21</v>
      </c>
      <c r="AF74" s="41" t="s">
        <v>21</v>
      </c>
      <c r="AG74" s="41" t="s">
        <v>21</v>
      </c>
      <c r="AH74" s="44" t="s">
        <v>21</v>
      </c>
      <c r="AI74" s="44" t="s">
        <v>21</v>
      </c>
      <c r="AJ74" s="44" t="s">
        <v>21</v>
      </c>
      <c r="AK74" s="41">
        <v>2.5499999999999998</v>
      </c>
      <c r="AL74" s="41" t="s">
        <v>21</v>
      </c>
      <c r="AM74" s="41" t="s">
        <v>21</v>
      </c>
      <c r="AN74" s="24" t="s">
        <v>471</v>
      </c>
    </row>
    <row r="75" spans="1:40" s="35" customFormat="1" ht="15" customHeight="1" x14ac:dyDescent="0.2">
      <c r="A75" s="74" t="s">
        <v>111</v>
      </c>
      <c r="B75" s="81" t="s">
        <v>53</v>
      </c>
      <c r="C75" s="60" t="s">
        <v>19</v>
      </c>
      <c r="D75" s="43">
        <v>15</v>
      </c>
      <c r="E75" s="60">
        <v>400</v>
      </c>
      <c r="F75" s="60">
        <v>0.12</v>
      </c>
      <c r="G75" s="60"/>
      <c r="H75" s="60"/>
      <c r="I75" s="43" t="s">
        <v>194</v>
      </c>
      <c r="J75" s="43" t="s">
        <v>21</v>
      </c>
      <c r="K75" s="43" t="s">
        <v>21</v>
      </c>
      <c r="L75" s="43"/>
      <c r="M75" s="43"/>
      <c r="N75" s="43"/>
      <c r="O75" s="43" t="s">
        <v>21</v>
      </c>
      <c r="P75" s="43" t="s">
        <v>21</v>
      </c>
      <c r="Q75" s="43" t="s">
        <v>21</v>
      </c>
      <c r="R75" s="43"/>
      <c r="S75" s="43"/>
      <c r="T75" s="43"/>
      <c r="U75" s="43" t="s">
        <v>21</v>
      </c>
      <c r="V75" s="43" t="s">
        <v>21</v>
      </c>
      <c r="W75" s="43" t="s">
        <v>21</v>
      </c>
      <c r="X75" s="43"/>
      <c r="Y75" s="43"/>
      <c r="Z75" s="43"/>
      <c r="AA75" s="44"/>
      <c r="AB75" s="44"/>
      <c r="AC75" s="44" t="s">
        <v>21</v>
      </c>
      <c r="AD75" s="44" t="s">
        <v>21</v>
      </c>
      <c r="AE75" s="44" t="s">
        <v>21</v>
      </c>
      <c r="AF75" s="44"/>
      <c r="AG75" s="44"/>
      <c r="AH75" s="44" t="s">
        <v>21</v>
      </c>
      <c r="AI75" s="44" t="s">
        <v>21</v>
      </c>
      <c r="AJ75" s="44" t="s">
        <v>21</v>
      </c>
      <c r="AK75" s="44"/>
      <c r="AL75" s="44"/>
      <c r="AM75" s="44"/>
      <c r="AN75" s="24" t="s">
        <v>481</v>
      </c>
    </row>
    <row r="76" spans="1:40" s="35" customFormat="1" ht="15" customHeight="1" x14ac:dyDescent="0.2">
      <c r="A76" s="74" t="s">
        <v>111</v>
      </c>
      <c r="B76" s="81" t="s">
        <v>59</v>
      </c>
      <c r="C76" s="60" t="s">
        <v>19</v>
      </c>
      <c r="D76" s="43"/>
      <c r="E76" s="60">
        <v>100</v>
      </c>
      <c r="F76" s="60">
        <v>0.19</v>
      </c>
      <c r="G76" s="60"/>
      <c r="H76" s="60"/>
      <c r="I76" s="43" t="s">
        <v>21</v>
      </c>
      <c r="J76" s="43" t="s">
        <v>21</v>
      </c>
      <c r="K76" s="43" t="s">
        <v>21</v>
      </c>
      <c r="L76" s="43"/>
      <c r="M76" s="43"/>
      <c r="N76" s="43"/>
      <c r="O76" s="43" t="s">
        <v>21</v>
      </c>
      <c r="P76" s="43" t="s">
        <v>21</v>
      </c>
      <c r="Q76" s="43" t="s">
        <v>21</v>
      </c>
      <c r="R76" s="43"/>
      <c r="S76" s="43"/>
      <c r="T76" s="43"/>
      <c r="U76" s="43" t="s">
        <v>21</v>
      </c>
      <c r="V76" s="43">
        <v>3.6999999999999998E-2</v>
      </c>
      <c r="W76" s="43" t="s">
        <v>21</v>
      </c>
      <c r="X76" s="43"/>
      <c r="Y76" s="43"/>
      <c r="Z76" s="43"/>
      <c r="AA76" s="44"/>
      <c r="AB76" s="44"/>
      <c r="AC76" s="44" t="s">
        <v>21</v>
      </c>
      <c r="AD76" s="44" t="s">
        <v>21</v>
      </c>
      <c r="AE76" s="44" t="s">
        <v>21</v>
      </c>
      <c r="AF76" s="44"/>
      <c r="AG76" s="44"/>
      <c r="AH76" s="44" t="s">
        <v>21</v>
      </c>
      <c r="AI76" s="44" t="s">
        <v>407</v>
      </c>
      <c r="AJ76" s="44" t="s">
        <v>21</v>
      </c>
      <c r="AK76" s="44"/>
      <c r="AL76" s="44"/>
      <c r="AM76" s="44"/>
      <c r="AN76" s="24" t="s">
        <v>472</v>
      </c>
    </row>
    <row r="77" spans="1:40" s="35" customFormat="1" ht="15" customHeight="1" x14ac:dyDescent="0.2">
      <c r="A77" s="74" t="s">
        <v>111</v>
      </c>
      <c r="B77" s="81" t="s">
        <v>63</v>
      </c>
      <c r="C77" s="60" t="s">
        <v>19</v>
      </c>
      <c r="D77" s="43"/>
      <c r="E77" s="60">
        <v>500</v>
      </c>
      <c r="F77" s="60">
        <v>0.95</v>
      </c>
      <c r="G77" s="60"/>
      <c r="H77" s="60"/>
      <c r="I77" s="47">
        <v>0.06</v>
      </c>
      <c r="J77" s="43" t="s">
        <v>21</v>
      </c>
      <c r="K77" s="43">
        <v>5.1999999999999998E-2</v>
      </c>
      <c r="L77" s="47"/>
      <c r="M77" s="47"/>
      <c r="N77" s="47"/>
      <c r="O77" s="43" t="s">
        <v>21</v>
      </c>
      <c r="P77" s="43" t="s">
        <v>21</v>
      </c>
      <c r="Q77" s="43" t="s">
        <v>21</v>
      </c>
      <c r="R77" s="43"/>
      <c r="S77" s="43"/>
      <c r="T77" s="43"/>
      <c r="U77" s="43" t="s">
        <v>21</v>
      </c>
      <c r="V77" s="43" t="s">
        <v>21</v>
      </c>
      <c r="W77" s="43" t="s">
        <v>21</v>
      </c>
      <c r="X77" s="43"/>
      <c r="Y77" s="43"/>
      <c r="Z77" s="43"/>
      <c r="AA77" s="44"/>
      <c r="AB77" s="44"/>
      <c r="AC77" s="44" t="s">
        <v>21</v>
      </c>
      <c r="AD77" s="44" t="s">
        <v>21</v>
      </c>
      <c r="AE77" s="48">
        <v>9.8000000000000004E-2</v>
      </c>
      <c r="AF77" s="44"/>
      <c r="AG77" s="44"/>
      <c r="AH77" s="44">
        <v>0.28999999999999998</v>
      </c>
      <c r="AI77" s="44" t="s">
        <v>21</v>
      </c>
      <c r="AJ77" s="44">
        <v>0.18</v>
      </c>
      <c r="AK77" s="44"/>
      <c r="AL77" s="44"/>
      <c r="AM77" s="44"/>
      <c r="AN77" s="24" t="s">
        <v>464</v>
      </c>
    </row>
    <row r="78" spans="1:40" s="35" customFormat="1" ht="15" customHeight="1" x14ac:dyDescent="0.2">
      <c r="A78" s="74" t="s">
        <v>111</v>
      </c>
      <c r="B78" s="81" t="s">
        <v>64</v>
      </c>
      <c r="C78" s="60" t="s">
        <v>19</v>
      </c>
      <c r="D78" s="43"/>
      <c r="E78" s="60">
        <v>5000</v>
      </c>
      <c r="F78" s="60">
        <v>7.03</v>
      </c>
      <c r="G78" s="60"/>
      <c r="H78" s="60"/>
      <c r="I78" s="43" t="s">
        <v>21</v>
      </c>
      <c r="J78" s="43" t="s">
        <v>21</v>
      </c>
      <c r="K78" s="43" t="s">
        <v>21</v>
      </c>
      <c r="L78" s="43"/>
      <c r="M78" s="43"/>
      <c r="N78" s="43"/>
      <c r="O78" s="43">
        <v>3.9</v>
      </c>
      <c r="P78" s="43">
        <v>5.7</v>
      </c>
      <c r="Q78" s="43">
        <v>3.3</v>
      </c>
      <c r="R78" s="43"/>
      <c r="S78" s="43"/>
      <c r="T78" s="43"/>
      <c r="U78" s="43" t="s">
        <v>123</v>
      </c>
      <c r="V78" s="43">
        <v>0.26</v>
      </c>
      <c r="W78" s="43">
        <v>1.7</v>
      </c>
      <c r="X78" s="43"/>
      <c r="Y78" s="43"/>
      <c r="Z78" s="43"/>
      <c r="AA78" s="44"/>
      <c r="AB78" s="44"/>
      <c r="AC78" s="44" t="s">
        <v>21</v>
      </c>
      <c r="AD78" s="44">
        <v>18</v>
      </c>
      <c r="AE78" s="44" t="s">
        <v>21</v>
      </c>
      <c r="AF78" s="44"/>
      <c r="AG78" s="44"/>
      <c r="AH78" s="44" t="s">
        <v>21</v>
      </c>
      <c r="AI78" s="44">
        <v>15</v>
      </c>
      <c r="AJ78" s="44" t="s">
        <v>21</v>
      </c>
      <c r="AK78" s="44"/>
      <c r="AL78" s="44"/>
      <c r="AM78" s="44"/>
      <c r="AN78" s="24" t="s">
        <v>469</v>
      </c>
    </row>
    <row r="79" spans="1:40" s="35" customFormat="1" ht="15" customHeight="1" x14ac:dyDescent="0.2">
      <c r="A79" s="74" t="s">
        <v>111</v>
      </c>
      <c r="B79" s="81" t="s">
        <v>65</v>
      </c>
      <c r="C79" s="60" t="s">
        <v>19</v>
      </c>
      <c r="D79" s="43" t="s">
        <v>515</v>
      </c>
      <c r="E79" s="60"/>
      <c r="F79" s="60">
        <v>0.2</v>
      </c>
      <c r="G79" s="60"/>
      <c r="H79" s="60"/>
      <c r="I79" s="43" t="s">
        <v>21</v>
      </c>
      <c r="J79" s="43" t="s">
        <v>21</v>
      </c>
      <c r="K79" s="43" t="s">
        <v>21</v>
      </c>
      <c r="L79" s="43"/>
      <c r="M79" s="43"/>
      <c r="N79" s="43"/>
      <c r="O79" s="43" t="s">
        <v>21</v>
      </c>
      <c r="P79" s="43" t="s">
        <v>21</v>
      </c>
      <c r="Q79" s="43" t="s">
        <v>21</v>
      </c>
      <c r="R79" s="43"/>
      <c r="S79" s="43"/>
      <c r="T79" s="43"/>
      <c r="U79" s="43" t="s">
        <v>21</v>
      </c>
      <c r="V79" s="43" t="s">
        <v>21</v>
      </c>
      <c r="W79" s="43" t="s">
        <v>21</v>
      </c>
      <c r="X79" s="43"/>
      <c r="Y79" s="43"/>
      <c r="Z79" s="43"/>
      <c r="AA79" s="44"/>
      <c r="AB79" s="44"/>
      <c r="AC79" s="44" t="s">
        <v>21</v>
      </c>
      <c r="AD79" s="44" t="s">
        <v>21</v>
      </c>
      <c r="AE79" s="44" t="s">
        <v>21</v>
      </c>
      <c r="AF79" s="44"/>
      <c r="AG79" s="44"/>
      <c r="AH79" s="44" t="s">
        <v>21</v>
      </c>
      <c r="AI79" s="44" t="s">
        <v>21</v>
      </c>
      <c r="AJ79" s="44" t="s">
        <v>21</v>
      </c>
      <c r="AK79" s="44"/>
      <c r="AL79" s="44"/>
      <c r="AM79" s="44"/>
      <c r="AN79" s="24" t="s">
        <v>482</v>
      </c>
    </row>
    <row r="80" spans="1:40" s="35" customFormat="1" ht="15" customHeight="1" x14ac:dyDescent="0.2">
      <c r="A80" s="74" t="s">
        <v>109</v>
      </c>
      <c r="B80" s="81" t="s">
        <v>233</v>
      </c>
      <c r="C80" s="60" t="s">
        <v>19</v>
      </c>
      <c r="D80" s="43"/>
      <c r="E80" s="60" t="s">
        <v>484</v>
      </c>
      <c r="F80" s="60">
        <v>1.8</v>
      </c>
      <c r="G80" s="60"/>
      <c r="H80" s="60"/>
      <c r="I80" s="60"/>
      <c r="J80" s="60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4"/>
      <c r="AB80" s="44"/>
      <c r="AC80" s="44"/>
      <c r="AD80" s="44"/>
      <c r="AE80" s="44"/>
      <c r="AF80" s="46"/>
      <c r="AG80" s="46"/>
      <c r="AH80" s="46"/>
      <c r="AI80" s="46"/>
      <c r="AJ80" s="44" t="s">
        <v>313</v>
      </c>
      <c r="AK80" s="44"/>
      <c r="AL80" s="44"/>
      <c r="AM80" s="44"/>
      <c r="AN80" s="24" t="s">
        <v>483</v>
      </c>
    </row>
    <row r="81" spans="1:40" s="35" customFormat="1" ht="15" customHeight="1" x14ac:dyDescent="0.2">
      <c r="A81" s="74" t="s">
        <v>109</v>
      </c>
      <c r="B81" s="81" t="s">
        <v>269</v>
      </c>
      <c r="C81" s="60" t="s">
        <v>19</v>
      </c>
      <c r="D81" s="43"/>
      <c r="E81" s="60"/>
      <c r="F81" s="60"/>
      <c r="G81" s="60"/>
      <c r="H81" s="60"/>
      <c r="I81" s="60"/>
      <c r="J81" s="60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4"/>
      <c r="AB81" s="44"/>
      <c r="AC81" s="44"/>
      <c r="AD81" s="44"/>
      <c r="AE81" s="44"/>
      <c r="AF81" s="44"/>
      <c r="AG81" s="44"/>
      <c r="AH81" s="44"/>
      <c r="AI81" s="44"/>
      <c r="AJ81" s="44" t="s">
        <v>21</v>
      </c>
      <c r="AK81" s="44"/>
      <c r="AL81" s="44"/>
      <c r="AM81" s="44"/>
      <c r="AN81" s="24" t="s">
        <v>481</v>
      </c>
    </row>
    <row r="82" spans="1:40" s="35" customFormat="1" ht="15" customHeight="1" x14ac:dyDescent="0.2">
      <c r="A82" s="74" t="s">
        <v>109</v>
      </c>
      <c r="B82" s="81" t="s">
        <v>270</v>
      </c>
      <c r="C82" s="60" t="s">
        <v>19</v>
      </c>
      <c r="D82" s="43"/>
      <c r="E82" s="60"/>
      <c r="F82" s="60"/>
      <c r="G82" s="60"/>
      <c r="H82" s="60"/>
      <c r="I82" s="60"/>
      <c r="J82" s="60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4"/>
      <c r="AB82" s="44"/>
      <c r="AC82" s="44"/>
      <c r="AD82" s="44"/>
      <c r="AE82" s="44"/>
      <c r="AF82" s="44"/>
      <c r="AG82" s="44"/>
      <c r="AH82" s="44"/>
      <c r="AI82" s="44"/>
      <c r="AJ82" s="44" t="s">
        <v>21</v>
      </c>
      <c r="AK82" s="44"/>
      <c r="AL82" s="44"/>
      <c r="AM82" s="44"/>
      <c r="AN82" s="24" t="s">
        <v>485</v>
      </c>
    </row>
    <row r="83" spans="1:40" s="35" customFormat="1" ht="15" customHeight="1" x14ac:dyDescent="0.2">
      <c r="A83" s="74" t="s">
        <v>109</v>
      </c>
      <c r="B83" s="85" t="s">
        <v>272</v>
      </c>
      <c r="C83" s="60" t="s">
        <v>19</v>
      </c>
      <c r="D83" s="43"/>
      <c r="E83" s="60"/>
      <c r="F83" s="60">
        <v>0.93</v>
      </c>
      <c r="G83" s="60"/>
      <c r="H83" s="60"/>
      <c r="I83" s="60"/>
      <c r="J83" s="60"/>
      <c r="K83" s="43"/>
      <c r="L83" s="43"/>
      <c r="M83" s="43"/>
      <c r="N83" s="43" t="s">
        <v>21</v>
      </c>
      <c r="O83" s="43">
        <v>17</v>
      </c>
      <c r="P83" s="43">
        <v>88.19</v>
      </c>
      <c r="Q83" s="45">
        <v>7</v>
      </c>
      <c r="R83" s="45"/>
      <c r="S83" s="45"/>
      <c r="T83" s="45"/>
      <c r="U83" s="43">
        <v>20</v>
      </c>
      <c r="V83" s="43">
        <v>28.01</v>
      </c>
      <c r="W83" s="43">
        <v>11</v>
      </c>
      <c r="X83" s="43"/>
      <c r="Y83" s="43"/>
      <c r="Z83" s="43"/>
      <c r="AA83" s="44"/>
      <c r="AB83" s="44">
        <v>58.02</v>
      </c>
      <c r="AC83" s="44"/>
      <c r="AD83" s="44"/>
      <c r="AE83" s="44"/>
      <c r="AF83" s="44"/>
      <c r="AG83" s="44" t="s">
        <v>21</v>
      </c>
      <c r="AH83" s="44"/>
      <c r="AI83" s="44"/>
      <c r="AJ83" s="44">
        <v>44</v>
      </c>
      <c r="AK83" s="44"/>
      <c r="AL83" s="44"/>
      <c r="AM83" s="44">
        <v>5.41</v>
      </c>
      <c r="AN83" s="24" t="s">
        <v>486</v>
      </c>
    </row>
    <row r="84" spans="1:40" s="35" customFormat="1" ht="15" customHeight="1" x14ac:dyDescent="0.2">
      <c r="A84" s="74" t="s">
        <v>109</v>
      </c>
      <c r="B84" s="81" t="s">
        <v>238</v>
      </c>
      <c r="C84" s="60" t="s">
        <v>19</v>
      </c>
      <c r="D84" s="43"/>
      <c r="E84" s="60" t="s">
        <v>488</v>
      </c>
      <c r="F84" s="60"/>
      <c r="G84" s="60"/>
      <c r="H84" s="60"/>
      <c r="I84" s="60"/>
      <c r="J84" s="60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4"/>
      <c r="AB84" s="44"/>
      <c r="AC84" s="44"/>
      <c r="AD84" s="44"/>
      <c r="AE84" s="44"/>
      <c r="AF84" s="44"/>
      <c r="AG84" s="44"/>
      <c r="AH84" s="44"/>
      <c r="AI84" s="44"/>
      <c r="AJ84" s="44">
        <v>81</v>
      </c>
      <c r="AK84" s="44"/>
      <c r="AL84" s="44"/>
      <c r="AM84" s="44"/>
      <c r="AN84" s="24" t="s">
        <v>487</v>
      </c>
    </row>
    <row r="85" spans="1:40" s="35" customFormat="1" ht="15" customHeight="1" x14ac:dyDescent="0.2">
      <c r="A85" s="74" t="s">
        <v>109</v>
      </c>
      <c r="B85" s="81" t="s">
        <v>89</v>
      </c>
      <c r="C85" s="60" t="s">
        <v>19</v>
      </c>
      <c r="D85" s="43" t="s">
        <v>515</v>
      </c>
      <c r="E85" s="60"/>
      <c r="F85" s="60">
        <v>0.31</v>
      </c>
      <c r="G85" s="60"/>
      <c r="H85" s="60"/>
      <c r="I85" s="43" t="s">
        <v>21</v>
      </c>
      <c r="J85" s="43" t="s">
        <v>21</v>
      </c>
      <c r="K85" s="43" t="s">
        <v>21</v>
      </c>
      <c r="L85" s="43"/>
      <c r="M85" s="43"/>
      <c r="N85" s="43"/>
      <c r="O85" s="43" t="s">
        <v>21</v>
      </c>
      <c r="P85" s="43" t="s">
        <v>21</v>
      </c>
      <c r="Q85" s="43" t="s">
        <v>21</v>
      </c>
      <c r="R85" s="43"/>
      <c r="S85" s="43"/>
      <c r="T85" s="43"/>
      <c r="U85" s="43" t="s">
        <v>21</v>
      </c>
      <c r="V85" s="43" t="s">
        <v>21</v>
      </c>
      <c r="W85" s="43" t="s">
        <v>21</v>
      </c>
      <c r="X85" s="43"/>
      <c r="Y85" s="43"/>
      <c r="Z85" s="43"/>
      <c r="AA85" s="44"/>
      <c r="AB85" s="44"/>
      <c r="AC85" s="44" t="s">
        <v>21</v>
      </c>
      <c r="AD85" s="44" t="s">
        <v>359</v>
      </c>
      <c r="AE85" s="44" t="s">
        <v>21</v>
      </c>
      <c r="AF85" s="44"/>
      <c r="AG85" s="44"/>
      <c r="AH85" s="44" t="s">
        <v>21</v>
      </c>
      <c r="AI85" s="44" t="s">
        <v>21</v>
      </c>
      <c r="AJ85" s="44" t="s">
        <v>21</v>
      </c>
      <c r="AK85" s="44"/>
      <c r="AL85" s="44"/>
      <c r="AM85" s="44"/>
      <c r="AN85" s="24" t="s">
        <v>467</v>
      </c>
    </row>
    <row r="86" spans="1:40" s="35" customFormat="1" ht="15" customHeight="1" x14ac:dyDescent="0.2">
      <c r="A86" s="74" t="s">
        <v>109</v>
      </c>
      <c r="B86" s="81" t="s">
        <v>94</v>
      </c>
      <c r="C86" s="60" t="s">
        <v>19</v>
      </c>
      <c r="D86" s="43" t="s">
        <v>515</v>
      </c>
      <c r="E86" s="60"/>
      <c r="F86" s="60">
        <v>0.31</v>
      </c>
      <c r="G86" s="60"/>
      <c r="H86" s="60"/>
      <c r="I86" s="43" t="s">
        <v>21</v>
      </c>
      <c r="J86" s="43" t="s">
        <v>21</v>
      </c>
      <c r="K86" s="43" t="s">
        <v>21</v>
      </c>
      <c r="L86" s="43"/>
      <c r="M86" s="43"/>
      <c r="N86" s="43"/>
      <c r="O86" s="43" t="s">
        <v>21</v>
      </c>
      <c r="P86" s="43" t="s">
        <v>21</v>
      </c>
      <c r="Q86" s="43" t="s">
        <v>21</v>
      </c>
      <c r="R86" s="43"/>
      <c r="S86" s="43"/>
      <c r="T86" s="43"/>
      <c r="U86" s="43" t="s">
        <v>21</v>
      </c>
      <c r="V86" s="43" t="s">
        <v>21</v>
      </c>
      <c r="W86" s="43" t="s">
        <v>21</v>
      </c>
      <c r="X86" s="43"/>
      <c r="Y86" s="43"/>
      <c r="Z86" s="43"/>
      <c r="AA86" s="44"/>
      <c r="AB86" s="44"/>
      <c r="AC86" s="44" t="s">
        <v>21</v>
      </c>
      <c r="AD86" s="44" t="s">
        <v>21</v>
      </c>
      <c r="AE86" s="44" t="s">
        <v>21</v>
      </c>
      <c r="AF86" s="44"/>
      <c r="AG86" s="44"/>
      <c r="AH86" s="44" t="s">
        <v>21</v>
      </c>
      <c r="AI86" s="44" t="s">
        <v>21</v>
      </c>
      <c r="AJ86" s="44" t="s">
        <v>21</v>
      </c>
      <c r="AK86" s="44"/>
      <c r="AL86" s="44"/>
      <c r="AM86" s="44"/>
      <c r="AN86" s="24" t="s">
        <v>467</v>
      </c>
    </row>
    <row r="87" spans="1:40" s="35" customFormat="1" ht="15" customHeight="1" x14ac:dyDescent="0.2">
      <c r="A87" s="74" t="s">
        <v>109</v>
      </c>
      <c r="B87" s="81" t="s">
        <v>310</v>
      </c>
      <c r="C87" s="60" t="s">
        <v>19</v>
      </c>
      <c r="D87" s="43"/>
      <c r="E87" s="60"/>
      <c r="F87" s="60"/>
      <c r="G87" s="60"/>
      <c r="H87" s="60"/>
      <c r="I87" s="60"/>
      <c r="J87" s="60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24" t="s">
        <v>489</v>
      </c>
    </row>
    <row r="88" spans="1:40" s="35" customFormat="1" ht="15" customHeight="1" x14ac:dyDescent="0.2">
      <c r="A88" s="74" t="s">
        <v>109</v>
      </c>
      <c r="B88" s="81" t="s">
        <v>316</v>
      </c>
      <c r="C88" s="60" t="s">
        <v>19</v>
      </c>
      <c r="D88" s="43">
        <v>4.4999999999999998E-2</v>
      </c>
      <c r="E88" s="60" t="s">
        <v>468</v>
      </c>
      <c r="F88" s="60">
        <v>0.41</v>
      </c>
      <c r="G88" s="60"/>
      <c r="H88" s="60"/>
      <c r="I88" s="60"/>
      <c r="J88" s="60"/>
      <c r="K88" s="43"/>
      <c r="L88" s="43"/>
      <c r="M88" s="43"/>
      <c r="N88" s="43"/>
      <c r="O88" s="43" t="s">
        <v>21</v>
      </c>
      <c r="P88" s="43" t="s">
        <v>411</v>
      </c>
      <c r="Q88" s="43" t="s">
        <v>21</v>
      </c>
      <c r="R88" s="43"/>
      <c r="S88" s="43"/>
      <c r="T88" s="43"/>
      <c r="U88" s="43" t="s">
        <v>21</v>
      </c>
      <c r="V88" s="43" t="s">
        <v>21</v>
      </c>
      <c r="W88" s="43" t="s">
        <v>21</v>
      </c>
      <c r="X88" s="43"/>
      <c r="Y88" s="43"/>
      <c r="Z88" s="43"/>
      <c r="AA88" s="44"/>
      <c r="AB88" s="44"/>
      <c r="AC88" s="44" t="s">
        <v>21</v>
      </c>
      <c r="AD88" s="44" t="s">
        <v>21</v>
      </c>
      <c r="AE88" s="44" t="s">
        <v>21</v>
      </c>
      <c r="AF88" s="44"/>
      <c r="AG88" s="44"/>
      <c r="AH88" s="44" t="s">
        <v>21</v>
      </c>
      <c r="AI88" s="44" t="s">
        <v>405</v>
      </c>
      <c r="AJ88" s="44" t="s">
        <v>21</v>
      </c>
      <c r="AK88" s="44"/>
      <c r="AL88" s="44"/>
      <c r="AM88" s="44"/>
      <c r="AN88" s="24" t="s">
        <v>490</v>
      </c>
    </row>
    <row r="89" spans="1:40" s="35" customFormat="1" ht="15" customHeight="1" x14ac:dyDescent="0.2">
      <c r="A89" s="74" t="s">
        <v>109</v>
      </c>
      <c r="B89" s="84" t="s">
        <v>315</v>
      </c>
      <c r="C89" s="60" t="s">
        <v>19</v>
      </c>
      <c r="D89" s="43">
        <v>3.5</v>
      </c>
      <c r="E89" s="60" t="s">
        <v>491</v>
      </c>
      <c r="F89" s="60">
        <v>10.15</v>
      </c>
      <c r="G89" s="60"/>
      <c r="H89" s="60"/>
      <c r="I89" s="43" t="s">
        <v>573</v>
      </c>
      <c r="J89" s="43">
        <v>0.57999999999999996</v>
      </c>
      <c r="K89" s="43" t="s">
        <v>448</v>
      </c>
      <c r="L89" s="43"/>
      <c r="M89" s="43"/>
      <c r="N89" s="43"/>
      <c r="O89" s="43" t="s">
        <v>588</v>
      </c>
      <c r="P89" s="43">
        <v>26</v>
      </c>
      <c r="Q89" s="43" t="s">
        <v>589</v>
      </c>
      <c r="R89" s="43"/>
      <c r="S89" s="43"/>
      <c r="T89" s="43"/>
      <c r="U89" s="43" t="s">
        <v>120</v>
      </c>
      <c r="V89" s="43">
        <v>1.4</v>
      </c>
      <c r="W89" s="43">
        <v>5.3</v>
      </c>
      <c r="X89" s="43"/>
      <c r="Y89" s="43"/>
      <c r="Z89" s="43"/>
      <c r="AA89" s="44"/>
      <c r="AB89" s="44"/>
      <c r="AC89" s="44" t="s">
        <v>627</v>
      </c>
      <c r="AD89" s="44">
        <v>22</v>
      </c>
      <c r="AE89" s="44">
        <v>6.8</v>
      </c>
      <c r="AF89" s="44"/>
      <c r="AG89" s="44"/>
      <c r="AH89" s="44" t="s">
        <v>628</v>
      </c>
      <c r="AI89" s="44">
        <v>3.6</v>
      </c>
      <c r="AJ89" s="44">
        <v>5.2</v>
      </c>
      <c r="AK89" s="44"/>
      <c r="AL89" s="44"/>
      <c r="AM89" s="44"/>
      <c r="AN89" s="24" t="s">
        <v>471</v>
      </c>
    </row>
    <row r="90" spans="1:40" s="35" customFormat="1" ht="15" customHeight="1" x14ac:dyDescent="0.2">
      <c r="A90" s="74" t="s">
        <v>109</v>
      </c>
      <c r="B90" s="81" t="s">
        <v>317</v>
      </c>
      <c r="C90" s="60" t="s">
        <v>19</v>
      </c>
      <c r="D90" s="43" t="s">
        <v>515</v>
      </c>
      <c r="E90" s="60"/>
      <c r="F90" s="60">
        <v>0.16</v>
      </c>
      <c r="G90" s="60"/>
      <c r="H90" s="60"/>
      <c r="I90" s="60"/>
      <c r="J90" s="60"/>
      <c r="K90" s="43"/>
      <c r="L90" s="43"/>
      <c r="M90" s="43"/>
      <c r="N90" s="43"/>
      <c r="O90" s="43" t="s">
        <v>21</v>
      </c>
      <c r="P90" s="43" t="s">
        <v>21</v>
      </c>
      <c r="Q90" s="43" t="s">
        <v>21</v>
      </c>
      <c r="R90" s="43"/>
      <c r="S90" s="43"/>
      <c r="T90" s="43"/>
      <c r="U90" s="43" t="s">
        <v>21</v>
      </c>
      <c r="V90" s="43" t="s">
        <v>21</v>
      </c>
      <c r="W90" s="43" t="s">
        <v>21</v>
      </c>
      <c r="X90" s="43"/>
      <c r="Y90" s="43"/>
      <c r="Z90" s="43"/>
      <c r="AA90" s="44"/>
      <c r="AB90" s="44"/>
      <c r="AC90" s="44" t="s">
        <v>21</v>
      </c>
      <c r="AD90" s="44" t="s">
        <v>629</v>
      </c>
      <c r="AE90" s="44" t="s">
        <v>21</v>
      </c>
      <c r="AF90" s="44"/>
      <c r="AG90" s="44"/>
      <c r="AH90" s="44" t="s">
        <v>21</v>
      </c>
      <c r="AI90" s="44" t="s">
        <v>21</v>
      </c>
      <c r="AJ90" s="44" t="s">
        <v>21</v>
      </c>
      <c r="AK90" s="44"/>
      <c r="AL90" s="44"/>
      <c r="AM90" s="44"/>
      <c r="AN90" s="24" t="s">
        <v>481</v>
      </c>
    </row>
    <row r="91" spans="1:40" s="35" customFormat="1" ht="15" customHeight="1" x14ac:dyDescent="0.2">
      <c r="A91" s="74" t="s">
        <v>109</v>
      </c>
      <c r="B91" s="81" t="s">
        <v>93</v>
      </c>
      <c r="C91" s="60" t="s">
        <v>19</v>
      </c>
      <c r="D91" s="43"/>
      <c r="E91" s="60"/>
      <c r="F91" s="60">
        <v>0.43</v>
      </c>
      <c r="G91" s="60"/>
      <c r="H91" s="60"/>
      <c r="I91" s="43" t="s">
        <v>21</v>
      </c>
      <c r="J91" s="43" t="s">
        <v>21</v>
      </c>
      <c r="K91" s="43">
        <v>1.4</v>
      </c>
      <c r="L91" s="43"/>
      <c r="M91" s="43"/>
      <c r="N91" s="43"/>
      <c r="O91" s="43" t="s">
        <v>21</v>
      </c>
      <c r="P91" s="43" t="s">
        <v>590</v>
      </c>
      <c r="Q91" s="43">
        <v>1.5</v>
      </c>
      <c r="R91" s="43"/>
      <c r="S91" s="43"/>
      <c r="T91" s="43"/>
      <c r="U91" s="43" t="s">
        <v>21</v>
      </c>
      <c r="V91" s="43" t="s">
        <v>602</v>
      </c>
      <c r="W91" s="43">
        <v>1.4</v>
      </c>
      <c r="X91" s="43"/>
      <c r="Y91" s="43"/>
      <c r="Z91" s="43"/>
      <c r="AA91" s="44"/>
      <c r="AB91" s="44"/>
      <c r="AC91" s="44" t="s">
        <v>21</v>
      </c>
      <c r="AD91" s="44" t="s">
        <v>21</v>
      </c>
      <c r="AE91" s="44">
        <v>1.6</v>
      </c>
      <c r="AF91" s="44"/>
      <c r="AG91" s="44"/>
      <c r="AH91" s="44" t="s">
        <v>21</v>
      </c>
      <c r="AI91" s="44">
        <v>0.71299999999999997</v>
      </c>
      <c r="AJ91" s="44">
        <v>1.8</v>
      </c>
      <c r="AK91" s="44"/>
      <c r="AL91" s="44"/>
      <c r="AM91" s="44"/>
      <c r="AN91" s="24" t="s">
        <v>493</v>
      </c>
    </row>
    <row r="92" spans="1:40" s="35" customFormat="1" ht="15" customHeight="1" x14ac:dyDescent="0.2">
      <c r="A92" s="74" t="s">
        <v>109</v>
      </c>
      <c r="B92" s="81" t="s">
        <v>252</v>
      </c>
      <c r="C92" s="60" t="s">
        <v>19</v>
      </c>
      <c r="D92" s="43"/>
      <c r="E92" s="60"/>
      <c r="F92" s="60"/>
      <c r="G92" s="60"/>
      <c r="H92" s="60"/>
      <c r="I92" s="60"/>
      <c r="J92" s="60"/>
      <c r="K92" s="45"/>
      <c r="L92" s="45"/>
      <c r="M92" s="45"/>
      <c r="N92" s="45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24" t="s">
        <v>492</v>
      </c>
    </row>
    <row r="93" spans="1:40" s="35" customFormat="1" ht="15" customHeight="1" x14ac:dyDescent="0.2">
      <c r="A93" s="74" t="s">
        <v>109</v>
      </c>
      <c r="B93" s="81" t="s">
        <v>90</v>
      </c>
      <c r="C93" s="60" t="s">
        <v>19</v>
      </c>
      <c r="D93" s="43" t="s">
        <v>515</v>
      </c>
      <c r="E93" s="60"/>
      <c r="F93" s="60">
        <v>0.14000000000000001</v>
      </c>
      <c r="G93" s="60"/>
      <c r="H93" s="60"/>
      <c r="I93" s="43" t="s">
        <v>21</v>
      </c>
      <c r="J93" s="43" t="s">
        <v>21</v>
      </c>
      <c r="K93" s="43" t="s">
        <v>21</v>
      </c>
      <c r="L93" s="43"/>
      <c r="M93" s="43"/>
      <c r="N93" s="43"/>
      <c r="O93" s="43" t="s">
        <v>21</v>
      </c>
      <c r="P93" s="43" t="s">
        <v>21</v>
      </c>
      <c r="Q93" s="43" t="s">
        <v>21</v>
      </c>
      <c r="R93" s="43"/>
      <c r="S93" s="43"/>
      <c r="T93" s="43"/>
      <c r="U93" s="43" t="s">
        <v>21</v>
      </c>
      <c r="V93" s="43" t="s">
        <v>21</v>
      </c>
      <c r="W93" s="43" t="s">
        <v>21</v>
      </c>
      <c r="X93" s="43"/>
      <c r="Y93" s="43"/>
      <c r="Z93" s="43"/>
      <c r="AA93" s="44"/>
      <c r="AB93" s="44"/>
      <c r="AC93" s="44" t="s">
        <v>21</v>
      </c>
      <c r="AD93" s="44" t="s">
        <v>420</v>
      </c>
      <c r="AE93" s="44" t="s">
        <v>21</v>
      </c>
      <c r="AF93" s="44"/>
      <c r="AG93" s="44"/>
      <c r="AH93" s="44"/>
      <c r="AI93" s="44"/>
      <c r="AJ93" s="44" t="s">
        <v>408</v>
      </c>
      <c r="AK93" s="44"/>
      <c r="AL93" s="44"/>
      <c r="AM93" s="44"/>
      <c r="AN93" s="24" t="s">
        <v>481</v>
      </c>
    </row>
    <row r="94" spans="1:40" s="35" customFormat="1" ht="15" customHeight="1" x14ac:dyDescent="0.2">
      <c r="A94" s="74" t="s">
        <v>109</v>
      </c>
      <c r="B94" s="81" t="s">
        <v>165</v>
      </c>
      <c r="C94" s="60" t="s">
        <v>19</v>
      </c>
      <c r="D94" s="43">
        <v>85000</v>
      </c>
      <c r="E94" s="60"/>
      <c r="F94" s="60">
        <v>5</v>
      </c>
      <c r="G94" s="60"/>
      <c r="H94" s="60"/>
      <c r="I94" s="60"/>
      <c r="J94" s="60"/>
      <c r="K94" s="43" t="s">
        <v>21</v>
      </c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4"/>
      <c r="AB94" s="44"/>
      <c r="AC94" s="44"/>
      <c r="AD94" s="44"/>
      <c r="AE94" s="44"/>
      <c r="AF94" s="44"/>
      <c r="AG94" s="44"/>
      <c r="AH94" s="44"/>
      <c r="AI94" s="44"/>
      <c r="AJ94" s="44">
        <v>0.72899999999999998</v>
      </c>
      <c r="AK94" s="44"/>
      <c r="AL94" s="44"/>
      <c r="AM94" s="44"/>
      <c r="AN94" s="24" t="s">
        <v>481</v>
      </c>
    </row>
    <row r="95" spans="1:40" s="35" customFormat="1" ht="15" customHeight="1" x14ac:dyDescent="0.2">
      <c r="A95" s="74" t="s">
        <v>95</v>
      </c>
      <c r="B95" s="81" t="s">
        <v>76</v>
      </c>
      <c r="C95" s="60" t="s">
        <v>19</v>
      </c>
      <c r="D95" s="43">
        <v>5.9</v>
      </c>
      <c r="E95" s="60">
        <v>1</v>
      </c>
      <c r="F95" s="60">
        <v>0.47</v>
      </c>
      <c r="G95" s="60"/>
      <c r="H95" s="60"/>
      <c r="I95" s="43" t="s">
        <v>21</v>
      </c>
      <c r="J95" s="43" t="s">
        <v>21</v>
      </c>
      <c r="K95" s="43" t="s">
        <v>21</v>
      </c>
      <c r="L95" s="43"/>
      <c r="M95" s="43"/>
      <c r="N95" s="43"/>
      <c r="O95" s="43" t="s">
        <v>21</v>
      </c>
      <c r="P95" s="43" t="s">
        <v>21</v>
      </c>
      <c r="Q95" s="43">
        <v>0.72599999999999998</v>
      </c>
      <c r="R95" s="43"/>
      <c r="S95" s="43"/>
      <c r="T95" s="43"/>
      <c r="U95" s="43" t="s">
        <v>21</v>
      </c>
      <c r="V95" s="43" t="s">
        <v>21</v>
      </c>
      <c r="W95" s="43" t="s">
        <v>21</v>
      </c>
      <c r="X95" s="43"/>
      <c r="Y95" s="43"/>
      <c r="Z95" s="43"/>
      <c r="AA95" s="44"/>
      <c r="AB95" s="44"/>
      <c r="AC95" s="44"/>
      <c r="AD95" s="44"/>
      <c r="AE95" s="44"/>
      <c r="AF95" s="44"/>
      <c r="AG95" s="44"/>
      <c r="AH95" s="44"/>
      <c r="AI95" s="44"/>
      <c r="AJ95" s="44" t="s">
        <v>21</v>
      </c>
      <c r="AK95" s="44"/>
      <c r="AL95" s="44"/>
      <c r="AM95" s="44"/>
      <c r="AN95" s="24" t="s">
        <v>473</v>
      </c>
    </row>
    <row r="96" spans="1:40" s="35" customFormat="1" ht="15" customHeight="1" x14ac:dyDescent="0.2">
      <c r="A96" s="74" t="s">
        <v>95</v>
      </c>
      <c r="B96" s="81" t="s">
        <v>80</v>
      </c>
      <c r="C96" s="60" t="s">
        <v>19</v>
      </c>
      <c r="D96" s="43">
        <v>8.6</v>
      </c>
      <c r="E96" s="60"/>
      <c r="F96" s="60">
        <v>0.65</v>
      </c>
      <c r="G96" s="60"/>
      <c r="H96" s="60"/>
      <c r="I96" s="43" t="s">
        <v>21</v>
      </c>
      <c r="J96" s="43" t="s">
        <v>21</v>
      </c>
      <c r="K96" s="43" t="s">
        <v>21</v>
      </c>
      <c r="L96" s="43"/>
      <c r="M96" s="43"/>
      <c r="N96" s="43"/>
      <c r="O96" s="43" t="s">
        <v>21</v>
      </c>
      <c r="P96" s="43" t="s">
        <v>21</v>
      </c>
      <c r="Q96" s="43" t="s">
        <v>444</v>
      </c>
      <c r="R96" s="43"/>
      <c r="S96" s="43"/>
      <c r="T96" s="43"/>
      <c r="U96" s="43" t="s">
        <v>21</v>
      </c>
      <c r="V96" s="43" t="s">
        <v>21</v>
      </c>
      <c r="W96" s="43" t="s">
        <v>21</v>
      </c>
      <c r="X96" s="43"/>
      <c r="Y96" s="43"/>
      <c r="Z96" s="43"/>
      <c r="AA96" s="44"/>
      <c r="AB96" s="44"/>
      <c r="AC96" s="44" t="s">
        <v>21</v>
      </c>
      <c r="AD96" s="44" t="s">
        <v>21</v>
      </c>
      <c r="AE96" s="44" t="s">
        <v>21</v>
      </c>
      <c r="AF96" s="44"/>
      <c r="AG96" s="44"/>
      <c r="AH96" s="44" t="s">
        <v>21</v>
      </c>
      <c r="AI96" s="44" t="s">
        <v>21</v>
      </c>
      <c r="AJ96" s="44" t="s">
        <v>21</v>
      </c>
      <c r="AK96" s="44"/>
      <c r="AL96" s="44"/>
      <c r="AM96" s="44"/>
      <c r="AN96" s="24" t="s">
        <v>474</v>
      </c>
    </row>
    <row r="97" spans="1:40" s="35" customFormat="1" ht="15" customHeight="1" x14ac:dyDescent="0.2">
      <c r="A97" s="74" t="s">
        <v>95</v>
      </c>
      <c r="B97" s="81" t="s">
        <v>81</v>
      </c>
      <c r="C97" s="60" t="s">
        <v>19</v>
      </c>
      <c r="D97" s="43"/>
      <c r="E97" s="60" t="s">
        <v>494</v>
      </c>
      <c r="F97" s="60"/>
      <c r="G97" s="60"/>
      <c r="H97" s="60"/>
      <c r="I97" s="43" t="s">
        <v>21</v>
      </c>
      <c r="J97" s="43" t="s">
        <v>21</v>
      </c>
      <c r="K97" s="43" t="s">
        <v>21</v>
      </c>
      <c r="L97" s="43"/>
      <c r="M97" s="43"/>
      <c r="N97" s="43"/>
      <c r="O97" s="43" t="s">
        <v>21</v>
      </c>
      <c r="P97" s="43" t="s">
        <v>21</v>
      </c>
      <c r="Q97" s="43" t="s">
        <v>21</v>
      </c>
      <c r="R97" s="43"/>
      <c r="S97" s="43"/>
      <c r="T97" s="43"/>
      <c r="U97" s="43" t="s">
        <v>21</v>
      </c>
      <c r="V97" s="43" t="s">
        <v>21</v>
      </c>
      <c r="W97" s="43" t="s">
        <v>21</v>
      </c>
      <c r="X97" s="43"/>
      <c r="Y97" s="43"/>
      <c r="Z97" s="43"/>
      <c r="AA97" s="44"/>
      <c r="AB97" s="44"/>
      <c r="AC97" s="44" t="s">
        <v>21</v>
      </c>
      <c r="AD97" s="44" t="s">
        <v>21</v>
      </c>
      <c r="AE97" s="44" t="s">
        <v>21</v>
      </c>
      <c r="AF97" s="44"/>
      <c r="AG97" s="44"/>
      <c r="AH97" s="44" t="s">
        <v>21</v>
      </c>
      <c r="AI97" s="44" t="s">
        <v>21</v>
      </c>
      <c r="AJ97" s="44" t="s">
        <v>21</v>
      </c>
      <c r="AK97" s="44"/>
      <c r="AL97" s="44"/>
      <c r="AM97" s="44"/>
      <c r="AN97" s="24" t="s">
        <v>492</v>
      </c>
    </row>
    <row r="98" spans="1:40" s="35" customFormat="1" ht="15" customHeight="1" x14ac:dyDescent="0.2">
      <c r="A98" s="74" t="s">
        <v>95</v>
      </c>
      <c r="B98" s="81" t="s">
        <v>415</v>
      </c>
      <c r="C98" s="60" t="s">
        <v>19</v>
      </c>
      <c r="D98" s="43">
        <v>130</v>
      </c>
      <c r="E98" s="60">
        <v>10</v>
      </c>
      <c r="F98" s="60">
        <v>2.4</v>
      </c>
      <c r="G98" s="60"/>
      <c r="H98" s="60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8"/>
      <c r="AB98" s="48"/>
      <c r="AC98" s="44" t="s">
        <v>21</v>
      </c>
      <c r="AD98" s="44">
        <v>1.1000000000000001</v>
      </c>
      <c r="AE98" s="44" t="s">
        <v>21</v>
      </c>
      <c r="AF98" s="44"/>
      <c r="AG98" s="44"/>
      <c r="AH98" s="44" t="s">
        <v>21</v>
      </c>
      <c r="AI98" s="44" t="s">
        <v>21</v>
      </c>
      <c r="AJ98" s="44" t="s">
        <v>21</v>
      </c>
      <c r="AK98" s="44"/>
      <c r="AL98" s="44"/>
      <c r="AM98" s="44"/>
      <c r="AN98" s="24" t="s">
        <v>475</v>
      </c>
    </row>
    <row r="99" spans="1:40" s="35" customFormat="1" ht="15" customHeight="1" x14ac:dyDescent="0.2">
      <c r="A99" s="74" t="s">
        <v>95</v>
      </c>
      <c r="B99" s="81" t="s">
        <v>83</v>
      </c>
      <c r="C99" s="60" t="s">
        <v>19</v>
      </c>
      <c r="D99" s="43">
        <v>130</v>
      </c>
      <c r="E99" s="60">
        <v>5000</v>
      </c>
      <c r="F99" s="60">
        <v>0.47</v>
      </c>
      <c r="G99" s="60"/>
      <c r="H99" s="60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4"/>
      <c r="AB99" s="44"/>
      <c r="AC99" s="44" t="s">
        <v>21</v>
      </c>
      <c r="AD99" s="44" t="s">
        <v>21</v>
      </c>
      <c r="AE99" s="44" t="s">
        <v>21</v>
      </c>
      <c r="AF99" s="44"/>
      <c r="AG99" s="44"/>
      <c r="AH99" s="44" t="s">
        <v>21</v>
      </c>
      <c r="AI99" s="44" t="s">
        <v>21</v>
      </c>
      <c r="AJ99" s="44" t="s">
        <v>21</v>
      </c>
      <c r="AK99" s="44"/>
      <c r="AL99" s="44"/>
      <c r="AM99" s="44"/>
      <c r="AN99" s="24" t="s">
        <v>495</v>
      </c>
    </row>
    <row r="100" spans="1:40" s="35" customFormat="1" ht="15" customHeight="1" x14ac:dyDescent="0.2">
      <c r="A100" s="74" t="s">
        <v>95</v>
      </c>
      <c r="B100" s="81" t="s">
        <v>66</v>
      </c>
      <c r="C100" s="60" t="s">
        <v>19</v>
      </c>
      <c r="D100" s="43">
        <v>4100</v>
      </c>
      <c r="E100" s="60">
        <v>400</v>
      </c>
      <c r="F100" s="60">
        <v>0.38</v>
      </c>
      <c r="G100" s="60"/>
      <c r="H100" s="60"/>
      <c r="I100" s="43" t="s">
        <v>21</v>
      </c>
      <c r="J100" s="43" t="s">
        <v>21</v>
      </c>
      <c r="K100" s="43" t="s">
        <v>21</v>
      </c>
      <c r="L100" s="43"/>
      <c r="M100" s="43"/>
      <c r="N100" s="43"/>
      <c r="O100" s="43" t="s">
        <v>21</v>
      </c>
      <c r="P100" s="43" t="s">
        <v>21</v>
      </c>
      <c r="Q100" s="43">
        <v>1.6</v>
      </c>
      <c r="R100" s="43"/>
      <c r="S100" s="43"/>
      <c r="T100" s="43"/>
      <c r="U100" s="43" t="s">
        <v>21</v>
      </c>
      <c r="V100" s="43" t="s">
        <v>21</v>
      </c>
      <c r="W100" s="43" t="s">
        <v>21</v>
      </c>
      <c r="X100" s="43"/>
      <c r="Y100" s="43"/>
      <c r="Z100" s="43"/>
      <c r="AA100" s="44"/>
      <c r="AB100" s="44"/>
      <c r="AC100" s="44" t="s">
        <v>21</v>
      </c>
      <c r="AD100" s="44" t="s">
        <v>21</v>
      </c>
      <c r="AE100" s="44" t="s">
        <v>21</v>
      </c>
      <c r="AF100" s="44"/>
      <c r="AG100" s="44"/>
      <c r="AH100" s="44" t="s">
        <v>21</v>
      </c>
      <c r="AI100" s="44" t="s">
        <v>360</v>
      </c>
      <c r="AJ100" s="44" t="s">
        <v>21</v>
      </c>
      <c r="AK100" s="44"/>
      <c r="AL100" s="44"/>
      <c r="AM100" s="44"/>
      <c r="AN100" s="24" t="s">
        <v>469</v>
      </c>
    </row>
    <row r="101" spans="1:40" s="35" customFormat="1" ht="15" customHeight="1" x14ac:dyDescent="0.2">
      <c r="A101" s="74" t="s">
        <v>95</v>
      </c>
      <c r="B101" s="81" t="s">
        <v>361</v>
      </c>
      <c r="C101" s="60" t="s">
        <v>19</v>
      </c>
      <c r="D101" s="45"/>
      <c r="E101" s="60"/>
      <c r="F101" s="60">
        <v>4.9000000000000004</v>
      </c>
      <c r="G101" s="60"/>
      <c r="H101" s="60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4"/>
      <c r="AB101" s="44"/>
      <c r="AC101" s="44" t="s">
        <v>654</v>
      </c>
      <c r="AD101" s="44">
        <v>1.1000000000000001</v>
      </c>
      <c r="AE101" s="44" t="s">
        <v>21</v>
      </c>
      <c r="AF101" s="44"/>
      <c r="AG101" s="44"/>
      <c r="AH101" s="44" t="s">
        <v>654</v>
      </c>
      <c r="AI101" s="46">
        <v>3</v>
      </c>
      <c r="AJ101" s="44" t="s">
        <v>21</v>
      </c>
      <c r="AK101" s="46"/>
      <c r="AL101" s="46"/>
      <c r="AM101" s="46"/>
      <c r="AN101" s="24" t="s">
        <v>476</v>
      </c>
    </row>
    <row r="102" spans="1:40" s="35" customFormat="1" ht="15" customHeight="1" x14ac:dyDescent="0.2">
      <c r="A102" s="74" t="s">
        <v>110</v>
      </c>
      <c r="B102" s="81" t="s">
        <v>29</v>
      </c>
      <c r="C102" s="60" t="s">
        <v>19</v>
      </c>
      <c r="D102" s="43"/>
      <c r="E102" s="60" t="s">
        <v>455</v>
      </c>
      <c r="F102" s="60"/>
      <c r="G102" s="60"/>
      <c r="H102" s="60"/>
      <c r="I102" s="43" t="s">
        <v>21</v>
      </c>
      <c r="J102" s="43" t="s">
        <v>21</v>
      </c>
      <c r="K102" s="43" t="s">
        <v>21</v>
      </c>
      <c r="L102" s="43"/>
      <c r="M102" s="43"/>
      <c r="N102" s="43"/>
      <c r="O102" s="43" t="s">
        <v>21</v>
      </c>
      <c r="P102" s="43" t="s">
        <v>21</v>
      </c>
      <c r="Q102" s="43" t="s">
        <v>21</v>
      </c>
      <c r="R102" s="43"/>
      <c r="S102" s="43"/>
      <c r="T102" s="43"/>
      <c r="U102" s="43" t="s">
        <v>21</v>
      </c>
      <c r="V102" s="43" t="s">
        <v>21</v>
      </c>
      <c r="W102" s="43" t="s">
        <v>21</v>
      </c>
      <c r="X102" s="43"/>
      <c r="Y102" s="43"/>
      <c r="Z102" s="43"/>
      <c r="AA102" s="44"/>
      <c r="AB102" s="44"/>
      <c r="AC102" s="44">
        <v>0.56999999999999995</v>
      </c>
      <c r="AD102" s="44" t="s">
        <v>21</v>
      </c>
      <c r="AE102" s="44" t="s">
        <v>21</v>
      </c>
      <c r="AF102" s="44"/>
      <c r="AG102" s="44"/>
      <c r="AH102" s="44">
        <v>0.32</v>
      </c>
      <c r="AI102" s="44" t="s">
        <v>21</v>
      </c>
      <c r="AJ102" s="44" t="s">
        <v>21</v>
      </c>
      <c r="AK102" s="44"/>
      <c r="AL102" s="44"/>
      <c r="AM102" s="44"/>
      <c r="AN102" s="24" t="s">
        <v>463</v>
      </c>
    </row>
    <row r="103" spans="1:40" s="35" customFormat="1" ht="15" customHeight="1" x14ac:dyDescent="0.2">
      <c r="A103" s="74" t="s">
        <v>110</v>
      </c>
      <c r="B103" s="81" t="s">
        <v>87</v>
      </c>
      <c r="C103" s="60" t="s">
        <v>19</v>
      </c>
      <c r="D103" s="43">
        <v>1.7999999999999999E-2</v>
      </c>
      <c r="E103" s="60">
        <v>62</v>
      </c>
      <c r="F103" s="60">
        <v>0.01</v>
      </c>
      <c r="G103" s="60"/>
      <c r="H103" s="60"/>
      <c r="I103" s="43">
        <v>0.12</v>
      </c>
      <c r="J103" s="43" t="s">
        <v>571</v>
      </c>
      <c r="K103" s="43" t="s">
        <v>21</v>
      </c>
      <c r="L103" s="43"/>
      <c r="M103" s="43"/>
      <c r="N103" s="43"/>
      <c r="O103" s="43" t="s">
        <v>21</v>
      </c>
      <c r="P103" s="43" t="s">
        <v>21</v>
      </c>
      <c r="Q103" s="43" t="s">
        <v>21</v>
      </c>
      <c r="R103" s="43"/>
      <c r="S103" s="43"/>
      <c r="T103" s="43"/>
      <c r="U103" s="43" t="s">
        <v>119</v>
      </c>
      <c r="V103" s="43" t="s">
        <v>21</v>
      </c>
      <c r="W103" s="43" t="s">
        <v>21</v>
      </c>
      <c r="X103" s="43"/>
      <c r="Y103" s="43"/>
      <c r="Z103" s="43"/>
      <c r="AA103" s="44"/>
      <c r="AB103" s="44"/>
      <c r="AC103" s="44">
        <v>0.1</v>
      </c>
      <c r="AD103" s="44" t="s">
        <v>21</v>
      </c>
      <c r="AE103" s="44" t="s">
        <v>21</v>
      </c>
      <c r="AF103" s="44"/>
      <c r="AG103" s="44"/>
      <c r="AH103" s="44" t="s">
        <v>312</v>
      </c>
      <c r="AI103" s="44" t="s">
        <v>21</v>
      </c>
      <c r="AJ103" s="44" t="s">
        <v>21</v>
      </c>
      <c r="AK103" s="44"/>
      <c r="AL103" s="44"/>
      <c r="AM103" s="44"/>
      <c r="AN103" s="24" t="s">
        <v>463</v>
      </c>
    </row>
    <row r="104" spans="1:40" s="35" customFormat="1" ht="15" customHeight="1" x14ac:dyDescent="0.2">
      <c r="A104" s="74" t="s">
        <v>110</v>
      </c>
      <c r="B104" s="81" t="s">
        <v>88</v>
      </c>
      <c r="C104" s="60" t="s">
        <v>19</v>
      </c>
      <c r="D104" s="43"/>
      <c r="E104" s="60">
        <v>62</v>
      </c>
      <c r="F104" s="60">
        <v>0</v>
      </c>
      <c r="G104" s="60"/>
      <c r="H104" s="60"/>
      <c r="I104" s="43" t="s">
        <v>21</v>
      </c>
      <c r="J104" s="43" t="s">
        <v>21</v>
      </c>
      <c r="K104" s="43" t="s">
        <v>21</v>
      </c>
      <c r="L104" s="43"/>
      <c r="M104" s="43"/>
      <c r="N104" s="43"/>
      <c r="O104" s="43" t="s">
        <v>21</v>
      </c>
      <c r="P104" s="43" t="s">
        <v>21</v>
      </c>
      <c r="Q104" s="43" t="s">
        <v>21</v>
      </c>
      <c r="R104" s="43"/>
      <c r="S104" s="43"/>
      <c r="T104" s="43"/>
      <c r="U104" s="43" t="s">
        <v>21</v>
      </c>
      <c r="V104" s="43" t="s">
        <v>21</v>
      </c>
      <c r="W104" s="43" t="s">
        <v>21</v>
      </c>
      <c r="X104" s="43"/>
      <c r="Y104" s="43"/>
      <c r="Z104" s="43"/>
      <c r="AA104" s="44"/>
      <c r="AB104" s="44"/>
      <c r="AC104" s="44">
        <v>0.28000000000000003</v>
      </c>
      <c r="AD104" s="44" t="s">
        <v>21</v>
      </c>
      <c r="AE104" s="44" t="s">
        <v>21</v>
      </c>
      <c r="AF104" s="44"/>
      <c r="AG104" s="44"/>
      <c r="AH104" s="44" t="s">
        <v>21</v>
      </c>
      <c r="AI104" s="44" t="s">
        <v>21</v>
      </c>
      <c r="AJ104" s="44" t="s">
        <v>21</v>
      </c>
      <c r="AK104" s="44"/>
      <c r="AL104" s="44"/>
      <c r="AM104" s="44"/>
      <c r="AN104" s="24" t="s">
        <v>463</v>
      </c>
    </row>
    <row r="105" spans="1:40" s="35" customFormat="1" ht="15" customHeight="1" x14ac:dyDescent="0.2">
      <c r="A105" s="74" t="s">
        <v>110</v>
      </c>
      <c r="B105" s="81" t="s">
        <v>32</v>
      </c>
      <c r="C105" s="60" t="s">
        <v>19</v>
      </c>
      <c r="D105" s="43">
        <v>4.0000000000000001E-3</v>
      </c>
      <c r="E105" s="60">
        <v>100</v>
      </c>
      <c r="F105" s="60">
        <v>0.01</v>
      </c>
      <c r="G105" s="60"/>
      <c r="H105" s="60"/>
      <c r="I105" s="43" t="s">
        <v>21</v>
      </c>
      <c r="J105" s="43" t="s">
        <v>21</v>
      </c>
      <c r="K105" s="43" t="s">
        <v>21</v>
      </c>
      <c r="L105" s="43"/>
      <c r="M105" s="43"/>
      <c r="N105" s="43"/>
      <c r="O105" s="43" t="s">
        <v>21</v>
      </c>
      <c r="P105" s="43" t="s">
        <v>21</v>
      </c>
      <c r="Q105" s="43" t="s">
        <v>21</v>
      </c>
      <c r="R105" s="43"/>
      <c r="S105" s="43"/>
      <c r="T105" s="43"/>
      <c r="U105" s="43" t="s">
        <v>21</v>
      </c>
      <c r="V105" s="43" t="s">
        <v>21</v>
      </c>
      <c r="W105" s="43" t="s">
        <v>21</v>
      </c>
      <c r="X105" s="43"/>
      <c r="Y105" s="43"/>
      <c r="Z105" s="43"/>
      <c r="AA105" s="44"/>
      <c r="AB105" s="44"/>
      <c r="AC105" s="44" t="s">
        <v>21</v>
      </c>
      <c r="AD105" s="44" t="s">
        <v>414</v>
      </c>
      <c r="AE105" s="44" t="s">
        <v>21</v>
      </c>
      <c r="AF105" s="44"/>
      <c r="AG105" s="44"/>
      <c r="AH105" s="44" t="s">
        <v>21</v>
      </c>
      <c r="AI105" s="44" t="s">
        <v>21</v>
      </c>
      <c r="AJ105" s="44" t="s">
        <v>21</v>
      </c>
      <c r="AK105" s="44"/>
      <c r="AL105" s="44"/>
      <c r="AM105" s="44"/>
      <c r="AN105" s="24" t="s">
        <v>463</v>
      </c>
    </row>
    <row r="106" spans="1:40" s="35" customFormat="1" ht="15" customHeight="1" x14ac:dyDescent="0.2">
      <c r="A106" s="74" t="s">
        <v>110</v>
      </c>
      <c r="B106" s="85" t="s">
        <v>96</v>
      </c>
      <c r="C106" s="60" t="s">
        <v>19</v>
      </c>
      <c r="D106" s="43">
        <v>8.0000000000000002E-3</v>
      </c>
      <c r="E106" s="60">
        <v>0.2</v>
      </c>
      <c r="F106" s="60">
        <v>0.01</v>
      </c>
      <c r="G106" s="60"/>
      <c r="H106" s="60"/>
      <c r="I106" s="43" t="s">
        <v>21</v>
      </c>
      <c r="J106" s="43" t="s">
        <v>21</v>
      </c>
      <c r="K106" s="43" t="s">
        <v>21</v>
      </c>
      <c r="L106" s="43"/>
      <c r="M106" s="43"/>
      <c r="N106" s="43"/>
      <c r="O106" s="43" t="s">
        <v>21</v>
      </c>
      <c r="P106" s="43" t="s">
        <v>21</v>
      </c>
      <c r="Q106" s="43" t="s">
        <v>21</v>
      </c>
      <c r="R106" s="43"/>
      <c r="S106" s="43"/>
      <c r="T106" s="43"/>
      <c r="U106" s="43" t="s">
        <v>21</v>
      </c>
      <c r="V106" s="43" t="s">
        <v>21</v>
      </c>
      <c r="W106" s="43" t="s">
        <v>21</v>
      </c>
      <c r="X106" s="43"/>
      <c r="Y106" s="43"/>
      <c r="Z106" s="43"/>
      <c r="AA106" s="44"/>
      <c r="AB106" s="44"/>
      <c r="AC106" s="44" t="s">
        <v>21</v>
      </c>
      <c r="AD106" s="44" t="s">
        <v>413</v>
      </c>
      <c r="AE106" s="44" t="s">
        <v>21</v>
      </c>
      <c r="AF106" s="44"/>
      <c r="AG106" s="44"/>
      <c r="AH106" s="44" t="s">
        <v>21</v>
      </c>
      <c r="AI106" s="44" t="s">
        <v>21</v>
      </c>
      <c r="AJ106" s="44" t="s">
        <v>21</v>
      </c>
      <c r="AK106" s="44"/>
      <c r="AL106" s="44"/>
      <c r="AM106" s="44"/>
      <c r="AN106" s="24" t="s">
        <v>456</v>
      </c>
    </row>
    <row r="107" spans="1:40" s="35" customFormat="1" ht="15" customHeight="1" x14ac:dyDescent="0.2">
      <c r="A107" s="74" t="s">
        <v>109</v>
      </c>
      <c r="B107" s="81" t="s">
        <v>308</v>
      </c>
      <c r="C107" s="60" t="s">
        <v>19</v>
      </c>
      <c r="D107" s="60"/>
      <c r="E107" s="60"/>
      <c r="F107" s="60"/>
      <c r="G107" s="60"/>
      <c r="H107" s="60"/>
      <c r="I107" s="43" t="s">
        <v>21</v>
      </c>
      <c r="J107" s="43" t="s">
        <v>21</v>
      </c>
      <c r="K107" s="43" t="s">
        <v>21</v>
      </c>
      <c r="L107" s="43"/>
      <c r="M107" s="43"/>
      <c r="N107" s="43"/>
      <c r="O107" s="43" t="s">
        <v>21</v>
      </c>
      <c r="P107" s="43" t="s">
        <v>21</v>
      </c>
      <c r="Q107" s="43">
        <v>9.5</v>
      </c>
      <c r="R107" s="43"/>
      <c r="S107" s="43"/>
      <c r="T107" s="43"/>
      <c r="U107" s="43" t="s">
        <v>21</v>
      </c>
      <c r="V107" s="60" t="s">
        <v>21</v>
      </c>
      <c r="W107" s="43" t="s">
        <v>21</v>
      </c>
      <c r="X107" s="43"/>
      <c r="Y107" s="43"/>
      <c r="Z107" s="43"/>
      <c r="AA107" s="44"/>
      <c r="AB107" s="44"/>
      <c r="AC107" s="44" t="s">
        <v>21</v>
      </c>
      <c r="AD107" s="44" t="s">
        <v>21</v>
      </c>
      <c r="AE107" s="44" t="s">
        <v>21</v>
      </c>
      <c r="AF107" s="44"/>
      <c r="AG107" s="44"/>
      <c r="AH107" s="44" t="s">
        <v>21</v>
      </c>
      <c r="AI107" s="44" t="s">
        <v>21</v>
      </c>
      <c r="AJ107" s="44" t="s">
        <v>21</v>
      </c>
      <c r="AK107" s="54"/>
      <c r="AL107" s="54"/>
      <c r="AM107" s="54"/>
      <c r="AN107" s="24" t="s">
        <v>496</v>
      </c>
    </row>
    <row r="108" spans="1:40" s="35" customFormat="1" ht="15" customHeight="1" x14ac:dyDescent="0.2">
      <c r="A108" s="74" t="s">
        <v>107</v>
      </c>
      <c r="B108" s="81" t="s">
        <v>497</v>
      </c>
      <c r="C108" s="60" t="s">
        <v>350</v>
      </c>
      <c r="D108" s="43"/>
      <c r="E108" s="60"/>
      <c r="F108" s="60"/>
      <c r="G108" s="60"/>
      <c r="H108" s="60"/>
      <c r="I108" s="43" t="s">
        <v>349</v>
      </c>
      <c r="J108" s="43" t="s">
        <v>655</v>
      </c>
      <c r="K108" s="43" t="s">
        <v>655</v>
      </c>
      <c r="L108" s="43"/>
      <c r="M108" s="43"/>
      <c r="N108" s="43"/>
      <c r="O108" s="43" t="s">
        <v>349</v>
      </c>
      <c r="P108" s="43" t="s">
        <v>655</v>
      </c>
      <c r="Q108" s="43" t="s">
        <v>655</v>
      </c>
      <c r="R108" s="43"/>
      <c r="S108" s="43"/>
      <c r="T108" s="43"/>
      <c r="U108" s="43" t="s">
        <v>21</v>
      </c>
      <c r="V108" s="43" t="s">
        <v>655</v>
      </c>
      <c r="W108" s="43" t="s">
        <v>655</v>
      </c>
      <c r="X108" s="43"/>
      <c r="Y108" s="43"/>
      <c r="Z108" s="43"/>
      <c r="AA108" s="44"/>
      <c r="AB108" s="44"/>
      <c r="AC108" s="44" t="s">
        <v>349</v>
      </c>
      <c r="AD108" s="44" t="s">
        <v>655</v>
      </c>
      <c r="AE108" s="44" t="s">
        <v>655</v>
      </c>
      <c r="AF108" s="44"/>
      <c r="AG108" s="44"/>
      <c r="AH108" s="44" t="s">
        <v>349</v>
      </c>
      <c r="AI108" s="44" t="s">
        <v>655</v>
      </c>
      <c r="AJ108" s="44" t="s">
        <v>655</v>
      </c>
      <c r="AK108" s="44"/>
      <c r="AL108" s="44"/>
      <c r="AM108" s="44"/>
      <c r="AN108" s="24" t="s">
        <v>498</v>
      </c>
    </row>
    <row r="109" spans="1:40" s="35" customFormat="1" ht="15" customHeight="1" x14ac:dyDescent="0.2">
      <c r="A109" s="74" t="s">
        <v>107</v>
      </c>
      <c r="B109" s="81" t="s">
        <v>18</v>
      </c>
      <c r="C109" s="60" t="s">
        <v>350</v>
      </c>
      <c r="D109" s="43"/>
      <c r="E109" s="60"/>
      <c r="F109" s="60"/>
      <c r="G109" s="60"/>
      <c r="H109" s="60"/>
      <c r="I109" s="43" t="s">
        <v>357</v>
      </c>
      <c r="J109" s="43" t="s">
        <v>357</v>
      </c>
      <c r="K109" s="43" t="s">
        <v>357</v>
      </c>
      <c r="L109" s="43"/>
      <c r="M109" s="43"/>
      <c r="N109" s="43"/>
      <c r="O109" s="43" t="s">
        <v>357</v>
      </c>
      <c r="P109" s="43" t="s">
        <v>357</v>
      </c>
      <c r="Q109" s="43" t="s">
        <v>357</v>
      </c>
      <c r="R109" s="43"/>
      <c r="S109" s="43"/>
      <c r="T109" s="43"/>
      <c r="U109" s="43" t="s">
        <v>357</v>
      </c>
      <c r="V109" s="43" t="s">
        <v>357</v>
      </c>
      <c r="W109" s="43" t="s">
        <v>357</v>
      </c>
      <c r="X109" s="43"/>
      <c r="Y109" s="43"/>
      <c r="Z109" s="43"/>
      <c r="AA109" s="44"/>
      <c r="AB109" s="44"/>
      <c r="AC109" s="44" t="s">
        <v>357</v>
      </c>
      <c r="AD109" s="44" t="s">
        <v>357</v>
      </c>
      <c r="AE109" s="44" t="s">
        <v>357</v>
      </c>
      <c r="AF109" s="44"/>
      <c r="AG109" s="44"/>
      <c r="AH109" s="44" t="s">
        <v>357</v>
      </c>
      <c r="AI109" s="44" t="s">
        <v>357</v>
      </c>
      <c r="AJ109" s="44" t="s">
        <v>357</v>
      </c>
      <c r="AK109" s="44"/>
      <c r="AL109" s="44"/>
      <c r="AM109" s="44"/>
      <c r="AN109" s="24" t="s">
        <v>499</v>
      </c>
    </row>
    <row r="110" spans="1:40" s="35" customFormat="1" ht="15" customHeight="1" x14ac:dyDescent="0.2">
      <c r="A110" s="74" t="s">
        <v>107</v>
      </c>
      <c r="B110" s="81" t="s">
        <v>395</v>
      </c>
      <c r="C110" s="60" t="s">
        <v>105</v>
      </c>
      <c r="D110" s="43"/>
      <c r="E110" s="60"/>
      <c r="F110" s="60"/>
      <c r="G110" s="60"/>
      <c r="H110" s="60"/>
      <c r="I110" s="43">
        <v>20000</v>
      </c>
      <c r="J110" s="43">
        <v>1900</v>
      </c>
      <c r="K110" s="43">
        <v>36000</v>
      </c>
      <c r="L110" s="61" t="s">
        <v>124</v>
      </c>
      <c r="M110" s="61">
        <v>1500</v>
      </c>
      <c r="N110" s="61" t="s">
        <v>124</v>
      </c>
      <c r="O110" s="43" t="s">
        <v>124</v>
      </c>
      <c r="P110" s="43" t="s">
        <v>124</v>
      </c>
      <c r="Q110" s="43" t="s">
        <v>389</v>
      </c>
      <c r="R110" s="61" t="s">
        <v>124</v>
      </c>
      <c r="S110" s="60" t="s">
        <v>124</v>
      </c>
      <c r="T110" s="61" t="s">
        <v>124</v>
      </c>
      <c r="U110" s="43" t="s">
        <v>124</v>
      </c>
      <c r="V110" s="43" t="s">
        <v>389</v>
      </c>
      <c r="W110" s="43" t="s">
        <v>389</v>
      </c>
      <c r="X110" s="61" t="s">
        <v>124</v>
      </c>
      <c r="Y110" s="60" t="s">
        <v>124</v>
      </c>
      <c r="Z110" s="61" t="s">
        <v>124</v>
      </c>
      <c r="AA110" s="62" t="s">
        <v>124</v>
      </c>
      <c r="AB110" s="62" t="s">
        <v>124</v>
      </c>
      <c r="AC110" s="44" t="s">
        <v>630</v>
      </c>
      <c r="AD110" s="44" t="s">
        <v>389</v>
      </c>
      <c r="AE110" s="44">
        <v>82000</v>
      </c>
      <c r="AF110" s="62" t="s">
        <v>124</v>
      </c>
      <c r="AG110" s="62" t="s">
        <v>124</v>
      </c>
      <c r="AH110" s="44" t="s">
        <v>630</v>
      </c>
      <c r="AI110" s="44" t="s">
        <v>389</v>
      </c>
      <c r="AJ110" s="44">
        <v>52000</v>
      </c>
      <c r="AK110" s="62" t="s">
        <v>124</v>
      </c>
      <c r="AL110" s="63" t="s">
        <v>124</v>
      </c>
      <c r="AM110" s="62" t="s">
        <v>124</v>
      </c>
      <c r="AN110" s="24" t="s">
        <v>500</v>
      </c>
    </row>
    <row r="111" spans="1:40" s="35" customFormat="1" ht="15" customHeight="1" x14ac:dyDescent="0.2">
      <c r="A111" s="74" t="s">
        <v>107</v>
      </c>
      <c r="B111" s="81" t="s">
        <v>355</v>
      </c>
      <c r="C111" s="60" t="s">
        <v>351</v>
      </c>
      <c r="D111" s="43"/>
      <c r="E111" s="60"/>
      <c r="F111" s="60"/>
      <c r="G111" s="60"/>
      <c r="H111" s="60"/>
      <c r="I111" s="43" t="s">
        <v>21</v>
      </c>
      <c r="J111" s="43" t="s">
        <v>655</v>
      </c>
      <c r="K111" s="43" t="s">
        <v>655</v>
      </c>
      <c r="L111" s="43"/>
      <c r="M111" s="43"/>
      <c r="N111" s="43"/>
      <c r="O111" s="43" t="s">
        <v>21</v>
      </c>
      <c r="P111" s="43" t="s">
        <v>655</v>
      </c>
      <c r="Q111" s="43" t="s">
        <v>655</v>
      </c>
      <c r="R111" s="43"/>
      <c r="S111" s="43"/>
      <c r="T111" s="43"/>
      <c r="U111" s="43" t="s">
        <v>21</v>
      </c>
      <c r="V111" s="43" t="s">
        <v>655</v>
      </c>
      <c r="W111" s="43" t="s">
        <v>655</v>
      </c>
      <c r="X111" s="72"/>
      <c r="Y111" s="72"/>
      <c r="Z111" s="72"/>
      <c r="AA111" s="73"/>
      <c r="AB111" s="44"/>
      <c r="AC111" s="73" t="s">
        <v>21</v>
      </c>
      <c r="AD111" s="44" t="s">
        <v>655</v>
      </c>
      <c r="AE111" s="44" t="s">
        <v>655</v>
      </c>
      <c r="AF111" s="73"/>
      <c r="AG111" s="44"/>
      <c r="AH111" s="44" t="s">
        <v>21</v>
      </c>
      <c r="AI111" s="44" t="s">
        <v>655</v>
      </c>
      <c r="AJ111" s="44" t="s">
        <v>655</v>
      </c>
      <c r="AK111" s="44"/>
      <c r="AL111" s="44"/>
      <c r="AM111" s="44"/>
      <c r="AN111" s="24" t="s">
        <v>501</v>
      </c>
    </row>
    <row r="112" spans="1:40" s="35" customFormat="1" ht="15" customHeight="1" x14ac:dyDescent="0.2">
      <c r="A112" s="74" t="s">
        <v>107</v>
      </c>
      <c r="B112" s="81" t="s">
        <v>17</v>
      </c>
      <c r="C112" s="60" t="s">
        <v>105</v>
      </c>
      <c r="D112" s="43" t="s">
        <v>517</v>
      </c>
      <c r="E112" s="60"/>
      <c r="F112" s="60"/>
      <c r="G112" s="60"/>
      <c r="H112" s="60"/>
      <c r="I112" s="43">
        <v>11000</v>
      </c>
      <c r="J112" s="43">
        <v>1800</v>
      </c>
      <c r="K112" s="43">
        <v>55000</v>
      </c>
      <c r="L112" s="61"/>
      <c r="M112" s="60"/>
      <c r="N112" s="61" t="s">
        <v>537</v>
      </c>
      <c r="O112" s="43" t="s">
        <v>124</v>
      </c>
      <c r="P112" s="43" t="s">
        <v>124</v>
      </c>
      <c r="Q112" s="43" t="s">
        <v>389</v>
      </c>
      <c r="R112" s="61"/>
      <c r="S112" s="60"/>
      <c r="T112" s="61" t="s">
        <v>537</v>
      </c>
      <c r="U112" s="43" t="s">
        <v>124</v>
      </c>
      <c r="V112" s="43" t="s">
        <v>389</v>
      </c>
      <c r="W112" s="43" t="s">
        <v>389</v>
      </c>
      <c r="X112" s="61"/>
      <c r="Y112" s="60"/>
      <c r="Z112" s="61" t="s">
        <v>537</v>
      </c>
      <c r="AA112" s="62"/>
      <c r="AB112" s="62" t="s">
        <v>537</v>
      </c>
      <c r="AC112" s="44" t="s">
        <v>630</v>
      </c>
      <c r="AD112" s="44" t="s">
        <v>389</v>
      </c>
      <c r="AE112" s="44">
        <v>240000</v>
      </c>
      <c r="AF112" s="62"/>
      <c r="AG112" s="62" t="s">
        <v>537</v>
      </c>
      <c r="AH112" s="44" t="s">
        <v>630</v>
      </c>
      <c r="AI112" s="44" t="s">
        <v>389</v>
      </c>
      <c r="AJ112" s="44" t="s">
        <v>631</v>
      </c>
      <c r="AK112" s="62"/>
      <c r="AL112" s="74"/>
      <c r="AM112" s="62" t="s">
        <v>537</v>
      </c>
      <c r="AN112" s="24" t="s">
        <v>500</v>
      </c>
    </row>
    <row r="113" spans="1:40" s="35" customFormat="1" ht="15" customHeight="1" x14ac:dyDescent="0.2">
      <c r="A113" s="74" t="s">
        <v>107</v>
      </c>
      <c r="B113" s="81" t="s">
        <v>352</v>
      </c>
      <c r="C113" s="60" t="s">
        <v>351</v>
      </c>
      <c r="D113" s="72"/>
      <c r="E113" s="60"/>
      <c r="F113" s="60"/>
      <c r="G113" s="60"/>
      <c r="H113" s="60"/>
      <c r="I113" s="43" t="s">
        <v>21</v>
      </c>
      <c r="J113" s="43" t="s">
        <v>655</v>
      </c>
      <c r="K113" s="43" t="s">
        <v>655</v>
      </c>
      <c r="L113" s="43"/>
      <c r="M113" s="43"/>
      <c r="N113" s="43"/>
      <c r="O113" s="43" t="s">
        <v>21</v>
      </c>
      <c r="P113" s="43" t="s">
        <v>655</v>
      </c>
      <c r="Q113" s="43" t="s">
        <v>655</v>
      </c>
      <c r="R113" s="43"/>
      <c r="S113" s="43"/>
      <c r="T113" s="43"/>
      <c r="U113" s="43" t="s">
        <v>21</v>
      </c>
      <c r="V113" s="43" t="s">
        <v>655</v>
      </c>
      <c r="W113" s="43" t="s">
        <v>655</v>
      </c>
      <c r="X113" s="43"/>
      <c r="Y113" s="43"/>
      <c r="Z113" s="43"/>
      <c r="AA113" s="73"/>
      <c r="AB113" s="44"/>
      <c r="AC113" s="44" t="s">
        <v>21</v>
      </c>
      <c r="AD113" s="44" t="s">
        <v>655</v>
      </c>
      <c r="AE113" s="44" t="s">
        <v>655</v>
      </c>
      <c r="AF113" s="44"/>
      <c r="AG113" s="44"/>
      <c r="AH113" s="73">
        <v>7300</v>
      </c>
      <c r="AI113" s="44" t="s">
        <v>655</v>
      </c>
      <c r="AJ113" s="44" t="s">
        <v>655</v>
      </c>
      <c r="AK113" s="73"/>
      <c r="AL113" s="73"/>
      <c r="AM113" s="44"/>
      <c r="AN113" s="24" t="s">
        <v>502</v>
      </c>
    </row>
    <row r="114" spans="1:40" s="35" customFormat="1" ht="15" customHeight="1" x14ac:dyDescent="0.2">
      <c r="A114" s="74" t="s">
        <v>107</v>
      </c>
      <c r="B114" s="81" t="s">
        <v>353</v>
      </c>
      <c r="C114" s="60" t="s">
        <v>351</v>
      </c>
      <c r="D114" s="72"/>
      <c r="E114" s="60"/>
      <c r="F114" s="60"/>
      <c r="G114" s="60"/>
      <c r="H114" s="60"/>
      <c r="I114" s="43" t="s">
        <v>21</v>
      </c>
      <c r="J114" s="43" t="s">
        <v>655</v>
      </c>
      <c r="K114" s="43" t="s">
        <v>655</v>
      </c>
      <c r="L114" s="43"/>
      <c r="M114" s="43"/>
      <c r="N114" s="43"/>
      <c r="O114" s="72">
        <v>2900</v>
      </c>
      <c r="P114" s="43" t="s">
        <v>655</v>
      </c>
      <c r="Q114" s="43" t="s">
        <v>655</v>
      </c>
      <c r="R114" s="43"/>
      <c r="S114" s="43"/>
      <c r="T114" s="43"/>
      <c r="U114" s="43" t="s">
        <v>21</v>
      </c>
      <c r="V114" s="43" t="s">
        <v>655</v>
      </c>
      <c r="W114" s="43" t="s">
        <v>655</v>
      </c>
      <c r="X114" s="72"/>
      <c r="Y114" s="72"/>
      <c r="Z114" s="72"/>
      <c r="AA114" s="73"/>
      <c r="AB114" s="73"/>
      <c r="AC114" s="73">
        <v>1100</v>
      </c>
      <c r="AD114" s="44" t="s">
        <v>655</v>
      </c>
      <c r="AE114" s="44" t="s">
        <v>655</v>
      </c>
      <c r="AF114" s="73"/>
      <c r="AG114" s="73"/>
      <c r="AH114" s="73" t="s">
        <v>21</v>
      </c>
      <c r="AI114" s="44" t="s">
        <v>655</v>
      </c>
      <c r="AJ114" s="44" t="s">
        <v>655</v>
      </c>
      <c r="AK114" s="73"/>
      <c r="AL114" s="73"/>
      <c r="AM114" s="73"/>
      <c r="AN114" s="24" t="s">
        <v>502</v>
      </c>
    </row>
    <row r="115" spans="1:40" s="35" customFormat="1" ht="15" customHeight="1" x14ac:dyDescent="0.2">
      <c r="A115" s="74" t="s">
        <v>107</v>
      </c>
      <c r="B115" s="81" t="s">
        <v>354</v>
      </c>
      <c r="C115" s="60" t="s">
        <v>351</v>
      </c>
      <c r="D115" s="72"/>
      <c r="E115" s="60"/>
      <c r="F115" s="60"/>
      <c r="G115" s="60"/>
      <c r="H115" s="60"/>
      <c r="I115" s="43" t="s">
        <v>21</v>
      </c>
      <c r="J115" s="43" t="s">
        <v>655</v>
      </c>
      <c r="K115" s="43" t="s">
        <v>655</v>
      </c>
      <c r="L115" s="43"/>
      <c r="M115" s="43"/>
      <c r="N115" s="43"/>
      <c r="O115" s="43" t="s">
        <v>21</v>
      </c>
      <c r="P115" s="43" t="s">
        <v>655</v>
      </c>
      <c r="Q115" s="43" t="s">
        <v>655</v>
      </c>
      <c r="R115" s="43"/>
      <c r="S115" s="43"/>
      <c r="T115" s="43"/>
      <c r="U115" s="43" t="s">
        <v>21</v>
      </c>
      <c r="V115" s="43" t="s">
        <v>655</v>
      </c>
      <c r="W115" s="43" t="s">
        <v>655</v>
      </c>
      <c r="X115" s="72"/>
      <c r="Y115" s="72"/>
      <c r="Z115" s="72"/>
      <c r="AA115" s="73"/>
      <c r="AB115" s="44"/>
      <c r="AC115" s="73" t="s">
        <v>21</v>
      </c>
      <c r="AD115" s="44" t="s">
        <v>655</v>
      </c>
      <c r="AE115" s="44" t="s">
        <v>655</v>
      </c>
      <c r="AF115" s="73"/>
      <c r="AG115" s="44"/>
      <c r="AH115" s="73" t="s">
        <v>21</v>
      </c>
      <c r="AI115" s="44" t="s">
        <v>655</v>
      </c>
      <c r="AJ115" s="44" t="s">
        <v>655</v>
      </c>
      <c r="AK115" s="73"/>
      <c r="AL115" s="73"/>
      <c r="AM115" s="44"/>
      <c r="AN115" s="24" t="s">
        <v>502</v>
      </c>
    </row>
    <row r="116" spans="1:40" s="35" customFormat="1" ht="15" customHeight="1" x14ac:dyDescent="0.2">
      <c r="A116" s="74" t="s">
        <v>552</v>
      </c>
      <c r="B116" s="81" t="s">
        <v>556</v>
      </c>
      <c r="C116" s="60"/>
      <c r="D116" s="72"/>
      <c r="E116" s="60"/>
      <c r="F116" s="60"/>
      <c r="G116" s="54" t="s">
        <v>551</v>
      </c>
      <c r="H116" s="54">
        <v>200</v>
      </c>
      <c r="I116" s="60"/>
      <c r="J116" s="60"/>
      <c r="K116" s="43"/>
      <c r="L116" s="61" t="s">
        <v>124</v>
      </c>
      <c r="M116" s="61">
        <v>11000</v>
      </c>
      <c r="N116" s="61" t="s">
        <v>124</v>
      </c>
      <c r="O116" s="43"/>
      <c r="P116" s="43" t="s">
        <v>124</v>
      </c>
      <c r="Q116" s="43"/>
      <c r="R116" s="61" t="s">
        <v>124</v>
      </c>
      <c r="S116" s="60" t="s">
        <v>124</v>
      </c>
      <c r="T116" s="61" t="s">
        <v>124</v>
      </c>
      <c r="U116" s="43"/>
      <c r="V116" s="43" t="s">
        <v>124</v>
      </c>
      <c r="W116" s="72"/>
      <c r="X116" s="61" t="s">
        <v>124</v>
      </c>
      <c r="Y116" s="60" t="s">
        <v>124</v>
      </c>
      <c r="Z116" s="61" t="s">
        <v>124</v>
      </c>
      <c r="AA116" s="62" t="s">
        <v>124</v>
      </c>
      <c r="AB116" s="62" t="s">
        <v>124</v>
      </c>
      <c r="AC116" s="62"/>
      <c r="AD116" s="62"/>
      <c r="AE116" s="62"/>
      <c r="AF116" s="62" t="s">
        <v>124</v>
      </c>
      <c r="AG116" s="62" t="s">
        <v>124</v>
      </c>
      <c r="AH116" s="62"/>
      <c r="AI116" s="62"/>
      <c r="AJ116" s="73"/>
      <c r="AK116" s="62" t="s">
        <v>124</v>
      </c>
      <c r="AL116" s="63" t="s">
        <v>124</v>
      </c>
      <c r="AM116" s="62" t="s">
        <v>124</v>
      </c>
      <c r="AN116" s="24" t="s">
        <v>500</v>
      </c>
    </row>
    <row r="117" spans="1:40" s="35" customFormat="1" ht="15" customHeight="1" x14ac:dyDescent="0.2">
      <c r="A117" s="74" t="s">
        <v>107</v>
      </c>
      <c r="B117" s="81" t="s">
        <v>386</v>
      </c>
      <c r="C117" s="60" t="s">
        <v>105</v>
      </c>
      <c r="D117" s="43" t="s">
        <v>518</v>
      </c>
      <c r="E117" s="60"/>
      <c r="F117" s="60"/>
      <c r="G117" s="60"/>
      <c r="H117" s="60"/>
      <c r="I117" s="43" t="s">
        <v>654</v>
      </c>
      <c r="J117" s="43" t="s">
        <v>124</v>
      </c>
      <c r="K117" s="43" t="s">
        <v>389</v>
      </c>
      <c r="L117" s="61"/>
      <c r="M117" s="60"/>
      <c r="N117" s="61" t="s">
        <v>124</v>
      </c>
      <c r="O117" s="43" t="s">
        <v>654</v>
      </c>
      <c r="P117" s="43" t="s">
        <v>124</v>
      </c>
      <c r="Q117" s="43" t="s">
        <v>389</v>
      </c>
      <c r="R117" s="61"/>
      <c r="S117" s="60"/>
      <c r="T117" s="61" t="s">
        <v>124</v>
      </c>
      <c r="U117" s="43" t="s">
        <v>654</v>
      </c>
      <c r="V117" s="43" t="s">
        <v>389</v>
      </c>
      <c r="W117" s="43" t="s">
        <v>389</v>
      </c>
      <c r="X117" s="61"/>
      <c r="Y117" s="60"/>
      <c r="Z117" s="61" t="s">
        <v>124</v>
      </c>
      <c r="AA117" s="62"/>
      <c r="AB117" s="62" t="s">
        <v>124</v>
      </c>
      <c r="AC117" s="44" t="s">
        <v>654</v>
      </c>
      <c r="AD117" s="44" t="s">
        <v>389</v>
      </c>
      <c r="AE117" s="44" t="s">
        <v>389</v>
      </c>
      <c r="AF117" s="62"/>
      <c r="AG117" s="62" t="s">
        <v>124</v>
      </c>
      <c r="AH117" s="44" t="s">
        <v>654</v>
      </c>
      <c r="AI117" s="44" t="s">
        <v>389</v>
      </c>
      <c r="AJ117" s="44">
        <v>98000</v>
      </c>
      <c r="AK117" s="62"/>
      <c r="AL117" s="74"/>
      <c r="AM117" s="62" t="s">
        <v>124</v>
      </c>
      <c r="AN117" s="24" t="s">
        <v>500</v>
      </c>
    </row>
    <row r="118" spans="1:40" ht="15" customHeight="1" x14ac:dyDescent="0.2">
      <c r="A118" s="82"/>
      <c r="B118" s="82"/>
      <c r="C118" s="78"/>
      <c r="F118" s="76"/>
    </row>
    <row r="119" spans="1:40" ht="15" customHeight="1" x14ac:dyDescent="0.2">
      <c r="A119" s="13" t="s">
        <v>657</v>
      </c>
      <c r="B119" s="7"/>
      <c r="F119" s="76"/>
    </row>
    <row r="120" spans="1:40" ht="15" customHeight="1" x14ac:dyDescent="0.2">
      <c r="A120" s="7" t="s">
        <v>653</v>
      </c>
      <c r="B120" s="7"/>
      <c r="F120" s="76"/>
    </row>
    <row r="121" spans="1:40" ht="15" customHeight="1" x14ac:dyDescent="0.2">
      <c r="A121" s="7" t="s">
        <v>652</v>
      </c>
      <c r="B121" s="7"/>
      <c r="F121" s="76"/>
    </row>
    <row r="122" spans="1:40" ht="15" customHeight="1" x14ac:dyDescent="0.2">
      <c r="A122" s="7" t="s">
        <v>651</v>
      </c>
      <c r="B122" s="7"/>
      <c r="F122" s="76"/>
    </row>
    <row r="123" spans="1:40" ht="15" customHeight="1" x14ac:dyDescent="0.2">
      <c r="F123" s="76"/>
    </row>
    <row r="124" spans="1:40" ht="15" customHeight="1" x14ac:dyDescent="0.2">
      <c r="F124" s="76"/>
    </row>
    <row r="125" spans="1:40" ht="15" customHeight="1" x14ac:dyDescent="0.2">
      <c r="F125" s="76"/>
    </row>
    <row r="126" spans="1:40" ht="15" customHeight="1" x14ac:dyDescent="0.2">
      <c r="F126" s="76"/>
    </row>
    <row r="127" spans="1:40" ht="15" customHeight="1" x14ac:dyDescent="0.2">
      <c r="F127" s="76"/>
    </row>
    <row r="128" spans="1:40" ht="15" customHeight="1" x14ac:dyDescent="0.2">
      <c r="F128" s="76"/>
    </row>
    <row r="129" spans="6:6" ht="15" customHeight="1" x14ac:dyDescent="0.2">
      <c r="F129" s="76"/>
    </row>
    <row r="130" spans="6:6" ht="15" customHeight="1" x14ac:dyDescent="0.2">
      <c r="F130" s="76"/>
    </row>
    <row r="131" spans="6:6" ht="15" customHeight="1" x14ac:dyDescent="0.2">
      <c r="F131" s="76"/>
    </row>
    <row r="132" spans="6:6" ht="15" customHeight="1" x14ac:dyDescent="0.2">
      <c r="F132" s="76"/>
    </row>
    <row r="133" spans="6:6" ht="15" customHeight="1" x14ac:dyDescent="0.2">
      <c r="F133" s="76"/>
    </row>
    <row r="134" spans="6:6" ht="15" customHeight="1" x14ac:dyDescent="0.2">
      <c r="F134" s="76"/>
    </row>
  </sheetData>
  <autoFilter ref="A2:A117" xr:uid="{00D736A4-DBBC-47E2-B4AE-3CF3F993325F}"/>
  <sortState ref="A4:O115">
    <sortCondition ref="A3:A115"/>
    <sortCondition ref="B3:B115"/>
  </sortState>
  <mergeCells count="33">
    <mergeCell ref="AN1:AN3"/>
    <mergeCell ref="A1:A3"/>
    <mergeCell ref="O2:Q2"/>
    <mergeCell ref="R1:T1"/>
    <mergeCell ref="U1:W1"/>
    <mergeCell ref="X1:Z1"/>
    <mergeCell ref="I1:K1"/>
    <mergeCell ref="L1:N1"/>
    <mergeCell ref="C1:C3"/>
    <mergeCell ref="B1:B3"/>
    <mergeCell ref="AA1:AB1"/>
    <mergeCell ref="AC1:AE1"/>
    <mergeCell ref="AF1:AG1"/>
    <mergeCell ref="AH1:AJ1"/>
    <mergeCell ref="AK1:AM1"/>
    <mergeCell ref="AK2:AM2"/>
    <mergeCell ref="I2:K2"/>
    <mergeCell ref="D2:D3"/>
    <mergeCell ref="AC2:AE2"/>
    <mergeCell ref="AH2:AJ2"/>
    <mergeCell ref="AA2:AB2"/>
    <mergeCell ref="AF2:AG2"/>
    <mergeCell ref="D1:E1"/>
    <mergeCell ref="G1:H1"/>
    <mergeCell ref="E2:E3"/>
    <mergeCell ref="F2:F3"/>
    <mergeCell ref="H2:H3"/>
    <mergeCell ref="G2:G3"/>
    <mergeCell ref="O1:Q1"/>
    <mergeCell ref="U2:W2"/>
    <mergeCell ref="R2:T2"/>
    <mergeCell ref="X2:Z2"/>
    <mergeCell ref="L2: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13"/>
  <sheetViews>
    <sheetView showGridLines="0" zoomScale="90" zoomScaleNormal="9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B8" sqref="B8"/>
    </sheetView>
  </sheetViews>
  <sheetFormatPr baseColWidth="10" defaultColWidth="11" defaultRowHeight="12.75" x14ac:dyDescent="0.2"/>
  <cols>
    <col min="1" max="1" width="20.83203125" style="17" customWidth="1"/>
    <col min="2" max="2" width="49.5" style="16" customWidth="1"/>
    <col min="3" max="3" width="19" style="17" customWidth="1"/>
    <col min="4" max="4" width="11" style="17" bestFit="1" customWidth="1"/>
    <col min="5" max="5" width="7.83203125" style="17" bestFit="1" customWidth="1"/>
    <col min="6" max="16" width="8" style="17" bestFit="1" customWidth="1"/>
    <col min="17" max="17" width="8.6640625" style="17" bestFit="1" customWidth="1"/>
    <col min="18" max="18" width="8" style="17" bestFit="1" customWidth="1"/>
    <col min="19" max="19" width="11.5" style="17" bestFit="1" customWidth="1"/>
    <col min="20" max="20" width="8" style="17" bestFit="1" customWidth="1"/>
    <col min="21" max="22" width="11.83203125" style="17" bestFit="1" customWidth="1"/>
    <col min="23" max="24" width="10.33203125" style="17" bestFit="1" customWidth="1"/>
    <col min="25" max="26" width="10.5" style="17" bestFit="1" customWidth="1"/>
    <col min="27" max="27" width="11" style="35"/>
    <col min="28" max="16384" width="11" style="1"/>
  </cols>
  <sheetData>
    <row r="1" spans="1:27" s="2" customFormat="1" ht="27" customHeight="1" x14ac:dyDescent="0.2">
      <c r="A1" s="119" t="s">
        <v>641</v>
      </c>
      <c r="B1" s="129" t="s">
        <v>640</v>
      </c>
      <c r="C1" s="129" t="s">
        <v>637</v>
      </c>
      <c r="D1" s="119" t="s">
        <v>638</v>
      </c>
      <c r="E1" s="118" t="s">
        <v>400</v>
      </c>
      <c r="F1" s="118"/>
      <c r="G1" s="118" t="s">
        <v>401</v>
      </c>
      <c r="H1" s="118"/>
      <c r="I1" s="118" t="s">
        <v>402</v>
      </c>
      <c r="J1" s="118"/>
      <c r="K1" s="118" t="s">
        <v>396</v>
      </c>
      <c r="L1" s="118"/>
      <c r="M1" s="118" t="s">
        <v>397</v>
      </c>
      <c r="N1" s="118"/>
      <c r="O1" s="105" t="s">
        <v>398</v>
      </c>
      <c r="P1" s="105"/>
      <c r="Q1" s="118" t="s">
        <v>399</v>
      </c>
      <c r="R1" s="118"/>
      <c r="S1" s="118" t="s">
        <v>358</v>
      </c>
      <c r="T1" s="118"/>
      <c r="U1" s="57" t="s">
        <v>643</v>
      </c>
      <c r="V1" s="57" t="s">
        <v>644</v>
      </c>
      <c r="W1" s="57" t="s">
        <v>645</v>
      </c>
      <c r="X1" s="57" t="s">
        <v>646</v>
      </c>
      <c r="Y1" s="57" t="s">
        <v>647</v>
      </c>
      <c r="Z1" s="57" t="s">
        <v>648</v>
      </c>
      <c r="AA1" s="39"/>
    </row>
    <row r="2" spans="1:27" s="2" customFormat="1" ht="27" customHeight="1" x14ac:dyDescent="0.2">
      <c r="A2" s="120"/>
      <c r="B2" s="130"/>
      <c r="C2" s="130"/>
      <c r="D2" s="120"/>
      <c r="E2" s="126" t="s">
        <v>554</v>
      </c>
      <c r="F2" s="127"/>
      <c r="G2" s="126" t="s">
        <v>554</v>
      </c>
      <c r="H2" s="127"/>
      <c r="I2" s="126" t="s">
        <v>554</v>
      </c>
      <c r="J2" s="127"/>
      <c r="K2" s="126" t="s">
        <v>554</v>
      </c>
      <c r="L2" s="127"/>
      <c r="M2" s="126" t="s">
        <v>554</v>
      </c>
      <c r="N2" s="127"/>
      <c r="O2" s="126" t="s">
        <v>554</v>
      </c>
      <c r="P2" s="127"/>
      <c r="Q2" s="126" t="s">
        <v>554</v>
      </c>
      <c r="R2" s="127"/>
      <c r="S2" s="126" t="s">
        <v>554</v>
      </c>
      <c r="T2" s="127"/>
      <c r="U2" s="57" t="s">
        <v>565</v>
      </c>
      <c r="V2" s="57" t="s">
        <v>565</v>
      </c>
      <c r="W2" s="57" t="s">
        <v>565</v>
      </c>
      <c r="X2" s="57" t="s">
        <v>565</v>
      </c>
      <c r="Y2" s="57" t="s">
        <v>565</v>
      </c>
      <c r="Z2" s="57" t="s">
        <v>565</v>
      </c>
      <c r="AA2" s="39"/>
    </row>
    <row r="3" spans="1:27" s="2" customFormat="1" ht="20.100000000000001" customHeight="1" x14ac:dyDescent="0.2">
      <c r="A3" s="121"/>
      <c r="B3" s="131"/>
      <c r="C3" s="131"/>
      <c r="D3" s="121"/>
      <c r="E3" s="59" t="s">
        <v>632</v>
      </c>
      <c r="F3" s="59" t="s">
        <v>633</v>
      </c>
      <c r="G3" s="59" t="s">
        <v>632</v>
      </c>
      <c r="H3" s="59" t="s">
        <v>633</v>
      </c>
      <c r="I3" s="59" t="s">
        <v>632</v>
      </c>
      <c r="J3" s="59" t="s">
        <v>633</v>
      </c>
      <c r="K3" s="59" t="s">
        <v>632</v>
      </c>
      <c r="L3" s="59" t="s">
        <v>633</v>
      </c>
      <c r="M3" s="59" t="s">
        <v>632</v>
      </c>
      <c r="N3" s="59" t="s">
        <v>633</v>
      </c>
      <c r="O3" s="59" t="s">
        <v>632</v>
      </c>
      <c r="P3" s="59" t="s">
        <v>633</v>
      </c>
      <c r="Q3" s="59" t="s">
        <v>632</v>
      </c>
      <c r="R3" s="59" t="s">
        <v>633</v>
      </c>
      <c r="S3" s="59" t="s">
        <v>632</v>
      </c>
      <c r="T3" s="59" t="s">
        <v>633</v>
      </c>
      <c r="U3" s="88" t="s">
        <v>632</v>
      </c>
      <c r="V3" s="88" t="s">
        <v>632</v>
      </c>
      <c r="W3" s="88" t="s">
        <v>632</v>
      </c>
      <c r="X3" s="88" t="s">
        <v>632</v>
      </c>
      <c r="Y3" s="88" t="s">
        <v>632</v>
      </c>
      <c r="Z3" s="88" t="s">
        <v>632</v>
      </c>
      <c r="AA3" s="39"/>
    </row>
    <row r="4" spans="1:27" ht="18" customHeight="1" x14ac:dyDescent="0.2">
      <c r="A4" s="10" t="s">
        <v>108</v>
      </c>
      <c r="B4" s="40" t="s">
        <v>0</v>
      </c>
      <c r="C4" s="10" t="s">
        <v>173</v>
      </c>
      <c r="D4" s="10" t="s">
        <v>168</v>
      </c>
      <c r="E4" s="10">
        <v>10800</v>
      </c>
      <c r="F4" s="10" t="s">
        <v>214</v>
      </c>
      <c r="G4" s="10">
        <v>4400</v>
      </c>
      <c r="H4" s="10" t="s">
        <v>214</v>
      </c>
      <c r="I4" s="10">
        <v>4330</v>
      </c>
      <c r="J4" s="10" t="s">
        <v>214</v>
      </c>
      <c r="K4" s="10">
        <v>2880</v>
      </c>
      <c r="L4" s="10" t="s">
        <v>214</v>
      </c>
      <c r="M4" s="10">
        <v>2280</v>
      </c>
      <c r="N4" s="10" t="s">
        <v>214</v>
      </c>
      <c r="O4" s="10">
        <v>12200</v>
      </c>
      <c r="P4" s="10" t="s">
        <v>214</v>
      </c>
      <c r="Q4" s="10">
        <v>5030</v>
      </c>
      <c r="R4" s="10" t="s">
        <v>214</v>
      </c>
      <c r="S4" s="10">
        <v>12500</v>
      </c>
      <c r="T4" s="10" t="s">
        <v>214</v>
      </c>
      <c r="U4" s="10"/>
      <c r="V4" s="10"/>
      <c r="W4" s="10"/>
      <c r="X4" s="10"/>
      <c r="Y4" s="10"/>
      <c r="Z4" s="10"/>
    </row>
    <row r="5" spans="1:27" ht="18" customHeight="1" x14ac:dyDescent="0.2">
      <c r="A5" s="10" t="s">
        <v>108</v>
      </c>
      <c r="B5" s="40" t="s">
        <v>1</v>
      </c>
      <c r="C5" s="10" t="s">
        <v>173</v>
      </c>
      <c r="D5" s="10" t="s">
        <v>168</v>
      </c>
      <c r="E5" s="10">
        <v>2.44</v>
      </c>
      <c r="F5" s="10" t="s">
        <v>214</v>
      </c>
      <c r="G5" s="10" t="s">
        <v>218</v>
      </c>
      <c r="H5" s="10" t="s">
        <v>214</v>
      </c>
      <c r="I5" s="10">
        <v>3.04</v>
      </c>
      <c r="J5" s="10" t="s">
        <v>214</v>
      </c>
      <c r="K5" s="10">
        <v>2.36</v>
      </c>
      <c r="L5" s="10" t="s">
        <v>214</v>
      </c>
      <c r="M5" s="38">
        <v>1.3</v>
      </c>
      <c r="N5" s="10" t="s">
        <v>214</v>
      </c>
      <c r="O5" s="10">
        <v>6.16</v>
      </c>
      <c r="P5" s="10" t="s">
        <v>214</v>
      </c>
      <c r="Q5" s="10">
        <v>6.17</v>
      </c>
      <c r="R5" s="10" t="s">
        <v>214</v>
      </c>
      <c r="S5" s="10">
        <v>5.7</v>
      </c>
      <c r="T5" s="10" t="s">
        <v>214</v>
      </c>
      <c r="U5" s="9" t="s">
        <v>21</v>
      </c>
      <c r="V5" s="9" t="s">
        <v>21</v>
      </c>
      <c r="W5" s="9" t="s">
        <v>21</v>
      </c>
      <c r="X5" s="9" t="s">
        <v>21</v>
      </c>
      <c r="Y5" s="9" t="s">
        <v>21</v>
      </c>
      <c r="Z5" s="9" t="s">
        <v>21</v>
      </c>
    </row>
    <row r="6" spans="1:27" ht="18" customHeight="1" x14ac:dyDescent="0.2">
      <c r="A6" s="10" t="s">
        <v>108</v>
      </c>
      <c r="B6" s="40" t="s">
        <v>2</v>
      </c>
      <c r="C6" s="10" t="s">
        <v>173</v>
      </c>
      <c r="D6" s="10" t="s">
        <v>168</v>
      </c>
      <c r="E6" s="10">
        <v>99.7</v>
      </c>
      <c r="F6" s="10" t="s">
        <v>214</v>
      </c>
      <c r="G6" s="10">
        <v>33.6</v>
      </c>
      <c r="H6" s="10" t="s">
        <v>214</v>
      </c>
      <c r="I6" s="10">
        <v>53.5</v>
      </c>
      <c r="J6" s="10" t="s">
        <v>214</v>
      </c>
      <c r="K6" s="10">
        <v>25.8</v>
      </c>
      <c r="L6" s="10" t="s">
        <v>214</v>
      </c>
      <c r="M6" s="10">
        <v>19.899999999999999</v>
      </c>
      <c r="N6" s="10" t="s">
        <v>214</v>
      </c>
      <c r="O6" s="10">
        <v>135</v>
      </c>
      <c r="P6" s="10" t="s">
        <v>214</v>
      </c>
      <c r="Q6" s="10">
        <v>95.2</v>
      </c>
      <c r="R6" s="10" t="s">
        <v>214</v>
      </c>
      <c r="S6" s="10">
        <v>201</v>
      </c>
      <c r="T6" s="10" t="s">
        <v>214</v>
      </c>
      <c r="U6" s="10">
        <v>19.100000000000001</v>
      </c>
      <c r="V6" s="10">
        <v>23.01</v>
      </c>
      <c r="W6" s="10">
        <v>74.63</v>
      </c>
      <c r="X6" s="10">
        <v>53.76</v>
      </c>
      <c r="Y6" s="10">
        <v>16.2</v>
      </c>
      <c r="Z6" s="10">
        <v>74.97</v>
      </c>
    </row>
    <row r="7" spans="1:27" ht="18" customHeight="1" x14ac:dyDescent="0.2">
      <c r="A7" s="10" t="s">
        <v>108</v>
      </c>
      <c r="B7" s="40" t="s">
        <v>3</v>
      </c>
      <c r="C7" s="10" t="s">
        <v>173</v>
      </c>
      <c r="D7" s="10" t="s">
        <v>168</v>
      </c>
      <c r="E7" s="10" t="s">
        <v>21</v>
      </c>
      <c r="F7" s="10" t="s">
        <v>214</v>
      </c>
      <c r="G7" s="10" t="s">
        <v>21</v>
      </c>
      <c r="H7" s="10" t="s">
        <v>214</v>
      </c>
      <c r="I7" s="10" t="s">
        <v>21</v>
      </c>
      <c r="J7" s="10" t="s">
        <v>214</v>
      </c>
      <c r="K7" s="10" t="s">
        <v>21</v>
      </c>
      <c r="L7" s="10" t="s">
        <v>214</v>
      </c>
      <c r="M7" s="10" t="s">
        <v>21</v>
      </c>
      <c r="N7" s="10" t="s">
        <v>214</v>
      </c>
      <c r="O7" s="10" t="s">
        <v>21</v>
      </c>
      <c r="P7" s="10" t="s">
        <v>214</v>
      </c>
      <c r="Q7" s="10" t="s">
        <v>21</v>
      </c>
      <c r="R7" s="10" t="s">
        <v>214</v>
      </c>
      <c r="S7" s="10" t="s">
        <v>21</v>
      </c>
      <c r="T7" s="10" t="s">
        <v>214</v>
      </c>
      <c r="U7" s="9" t="s">
        <v>21</v>
      </c>
      <c r="V7" s="9" t="s">
        <v>21</v>
      </c>
      <c r="W7" s="9" t="s">
        <v>21</v>
      </c>
      <c r="X7" s="9" t="s">
        <v>21</v>
      </c>
      <c r="Y7" s="9" t="s">
        <v>21</v>
      </c>
      <c r="Z7" s="9" t="s">
        <v>21</v>
      </c>
    </row>
    <row r="8" spans="1:27" ht="18" customHeight="1" x14ac:dyDescent="0.2">
      <c r="A8" s="10" t="s">
        <v>108</v>
      </c>
      <c r="B8" s="40" t="s">
        <v>4</v>
      </c>
      <c r="C8" s="10" t="s">
        <v>173</v>
      </c>
      <c r="D8" s="10" t="s">
        <v>168</v>
      </c>
      <c r="E8" s="10" t="s">
        <v>291</v>
      </c>
      <c r="F8" s="10" t="s">
        <v>214</v>
      </c>
      <c r="G8" s="10" t="s">
        <v>21</v>
      </c>
      <c r="H8" s="10" t="s">
        <v>214</v>
      </c>
      <c r="I8" s="10" t="s">
        <v>21</v>
      </c>
      <c r="J8" s="10" t="s">
        <v>214</v>
      </c>
      <c r="K8" s="10" t="s">
        <v>21</v>
      </c>
      <c r="L8" s="10" t="s">
        <v>214</v>
      </c>
      <c r="M8" s="10" t="s">
        <v>21</v>
      </c>
      <c r="N8" s="10" t="s">
        <v>214</v>
      </c>
      <c r="O8" s="10" t="s">
        <v>200</v>
      </c>
      <c r="P8" s="10" t="s">
        <v>214</v>
      </c>
      <c r="Q8" s="10" t="s">
        <v>194</v>
      </c>
      <c r="R8" s="10" t="s">
        <v>214</v>
      </c>
      <c r="S8" s="10" t="s">
        <v>169</v>
      </c>
      <c r="T8" s="10" t="s">
        <v>214</v>
      </c>
      <c r="U8" s="9" t="s">
        <v>21</v>
      </c>
      <c r="V8" s="9" t="s">
        <v>21</v>
      </c>
      <c r="W8" s="9" t="s">
        <v>21</v>
      </c>
      <c r="X8" s="9" t="s">
        <v>21</v>
      </c>
      <c r="Y8" s="9" t="s">
        <v>21</v>
      </c>
      <c r="Z8" s="9" t="s">
        <v>21</v>
      </c>
    </row>
    <row r="9" spans="1:27" ht="18" customHeight="1" x14ac:dyDescent="0.2">
      <c r="A9" s="10" t="s">
        <v>108</v>
      </c>
      <c r="B9" s="40" t="s">
        <v>128</v>
      </c>
      <c r="C9" s="10" t="s">
        <v>173</v>
      </c>
      <c r="D9" s="10" t="s">
        <v>168</v>
      </c>
      <c r="E9" s="37">
        <v>15</v>
      </c>
      <c r="F9" s="10" t="s">
        <v>214</v>
      </c>
      <c r="G9" s="10">
        <v>6.85</v>
      </c>
      <c r="H9" s="10" t="s">
        <v>214</v>
      </c>
      <c r="I9" s="10">
        <v>6.52</v>
      </c>
      <c r="J9" s="10" t="s">
        <v>214</v>
      </c>
      <c r="K9" s="10">
        <v>4.1900000000000004</v>
      </c>
      <c r="L9" s="10" t="s">
        <v>214</v>
      </c>
      <c r="M9" s="10">
        <v>3.21</v>
      </c>
      <c r="N9" s="10" t="s">
        <v>214</v>
      </c>
      <c r="O9" s="10">
        <v>19.5</v>
      </c>
      <c r="P9" s="10" t="s">
        <v>214</v>
      </c>
      <c r="Q9" s="10">
        <v>38.1</v>
      </c>
      <c r="R9" s="10" t="s">
        <v>214</v>
      </c>
      <c r="S9" s="10">
        <v>16.7</v>
      </c>
      <c r="T9" s="10" t="s">
        <v>214</v>
      </c>
      <c r="U9" s="9" t="s">
        <v>21</v>
      </c>
      <c r="V9" s="9" t="s">
        <v>21</v>
      </c>
      <c r="W9" s="9">
        <v>11.21</v>
      </c>
      <c r="X9" s="10">
        <v>8.64</v>
      </c>
      <c r="Y9" s="10">
        <v>2.36</v>
      </c>
      <c r="Z9" s="10">
        <v>7.46</v>
      </c>
    </row>
    <row r="10" spans="1:27" ht="18" customHeight="1" x14ac:dyDescent="0.2">
      <c r="A10" s="10" t="s">
        <v>108</v>
      </c>
      <c r="B10" s="40" t="s">
        <v>5</v>
      </c>
      <c r="C10" s="10" t="s">
        <v>173</v>
      </c>
      <c r="D10" s="10" t="s">
        <v>168</v>
      </c>
      <c r="E10" s="10">
        <v>13.3</v>
      </c>
      <c r="F10" s="10" t="s">
        <v>214</v>
      </c>
      <c r="G10" s="10">
        <v>4.87</v>
      </c>
      <c r="H10" s="10" t="s">
        <v>214</v>
      </c>
      <c r="I10" s="10">
        <v>6.36</v>
      </c>
      <c r="J10" s="10" t="s">
        <v>214</v>
      </c>
      <c r="K10" s="10">
        <v>12.6</v>
      </c>
      <c r="L10" s="10" t="s">
        <v>214</v>
      </c>
      <c r="M10" s="10">
        <v>4.3899999999999997</v>
      </c>
      <c r="N10" s="10" t="s">
        <v>214</v>
      </c>
      <c r="O10" s="10">
        <v>27.3</v>
      </c>
      <c r="P10" s="10" t="s">
        <v>214</v>
      </c>
      <c r="Q10" s="10">
        <v>53.9</v>
      </c>
      <c r="R10" s="10" t="s">
        <v>214</v>
      </c>
      <c r="S10" s="10">
        <v>34</v>
      </c>
      <c r="T10" s="10" t="s">
        <v>214</v>
      </c>
      <c r="U10" s="10">
        <v>3.97</v>
      </c>
      <c r="V10" s="10">
        <v>2.91</v>
      </c>
      <c r="W10" s="10">
        <v>12.98</v>
      </c>
      <c r="X10" s="10">
        <v>7.54</v>
      </c>
      <c r="Y10" s="10">
        <v>9.7200000000000006</v>
      </c>
      <c r="Z10" s="10">
        <v>7.5</v>
      </c>
    </row>
    <row r="11" spans="1:27" ht="18" customHeight="1" x14ac:dyDescent="0.2">
      <c r="A11" s="10" t="s">
        <v>108</v>
      </c>
      <c r="B11" s="40" t="s">
        <v>6</v>
      </c>
      <c r="C11" s="10" t="s">
        <v>173</v>
      </c>
      <c r="D11" s="10" t="s">
        <v>168</v>
      </c>
      <c r="E11" s="10">
        <v>9.75</v>
      </c>
      <c r="F11" s="10" t="s">
        <v>214</v>
      </c>
      <c r="G11" s="10">
        <v>4.07</v>
      </c>
      <c r="H11" s="10" t="s">
        <v>214</v>
      </c>
      <c r="I11" s="10">
        <v>2.09</v>
      </c>
      <c r="J11" s="10" t="s">
        <v>214</v>
      </c>
      <c r="K11" s="10">
        <v>6.05</v>
      </c>
      <c r="L11" s="10" t="s">
        <v>214</v>
      </c>
      <c r="M11" s="10">
        <v>3.32</v>
      </c>
      <c r="N11" s="10" t="s">
        <v>214</v>
      </c>
      <c r="O11" s="10">
        <v>33.799999999999997</v>
      </c>
      <c r="P11" s="10" t="s">
        <v>214</v>
      </c>
      <c r="Q11" s="10">
        <v>109</v>
      </c>
      <c r="R11" s="10" t="s">
        <v>214</v>
      </c>
      <c r="S11" s="10">
        <v>32.6</v>
      </c>
      <c r="T11" s="10" t="s">
        <v>214</v>
      </c>
      <c r="U11" s="9" t="s">
        <v>21</v>
      </c>
      <c r="V11" s="9" t="s">
        <v>21</v>
      </c>
      <c r="W11" s="9">
        <v>8.06</v>
      </c>
      <c r="X11" s="10">
        <v>4.6100000000000003</v>
      </c>
      <c r="Y11" s="9" t="s">
        <v>21</v>
      </c>
      <c r="Z11" s="9" t="s">
        <v>21</v>
      </c>
    </row>
    <row r="12" spans="1:27" ht="18" customHeight="1" x14ac:dyDescent="0.2">
      <c r="A12" s="10" t="s">
        <v>108</v>
      </c>
      <c r="B12" s="40" t="s">
        <v>8</v>
      </c>
      <c r="C12" s="10" t="s">
        <v>173</v>
      </c>
      <c r="D12" s="10" t="s">
        <v>168</v>
      </c>
      <c r="E12" s="10">
        <v>8.1199999999999992</v>
      </c>
      <c r="F12" s="10" t="s">
        <v>214</v>
      </c>
      <c r="G12" s="38">
        <v>2.5</v>
      </c>
      <c r="H12" s="10" t="s">
        <v>214</v>
      </c>
      <c r="I12" s="10">
        <v>2.48</v>
      </c>
      <c r="J12" s="10" t="s">
        <v>214</v>
      </c>
      <c r="K12" s="10" t="s">
        <v>206</v>
      </c>
      <c r="L12" s="10" t="s">
        <v>214</v>
      </c>
      <c r="M12" s="10" t="s">
        <v>292</v>
      </c>
      <c r="N12" s="10" t="s">
        <v>214</v>
      </c>
      <c r="O12" s="10">
        <v>8.98</v>
      </c>
      <c r="P12" s="10" t="s">
        <v>214</v>
      </c>
      <c r="Q12" s="10">
        <v>7.42</v>
      </c>
      <c r="R12" s="10" t="s">
        <v>214</v>
      </c>
      <c r="S12" s="10">
        <v>13.7</v>
      </c>
      <c r="T12" s="10" t="s">
        <v>214</v>
      </c>
      <c r="U12" s="9" t="s">
        <v>21</v>
      </c>
      <c r="V12" s="9" t="s">
        <v>21</v>
      </c>
      <c r="W12" s="9">
        <v>4.32</v>
      </c>
      <c r="X12" s="10">
        <v>3.25</v>
      </c>
      <c r="Y12" s="9" t="s">
        <v>21</v>
      </c>
      <c r="Z12" s="10">
        <v>3.22</v>
      </c>
    </row>
    <row r="13" spans="1:27" ht="18" customHeight="1" x14ac:dyDescent="0.2">
      <c r="A13" s="10" t="s">
        <v>108</v>
      </c>
      <c r="B13" s="40" t="s">
        <v>9</v>
      </c>
      <c r="C13" s="10" t="s">
        <v>173</v>
      </c>
      <c r="D13" s="10" t="s">
        <v>168</v>
      </c>
      <c r="E13" s="10" t="s">
        <v>21</v>
      </c>
      <c r="F13" s="10" t="s">
        <v>214</v>
      </c>
      <c r="G13" s="10" t="s">
        <v>21</v>
      </c>
      <c r="H13" s="10" t="s">
        <v>214</v>
      </c>
      <c r="I13" s="10" t="s">
        <v>297</v>
      </c>
      <c r="J13" s="10" t="s">
        <v>214</v>
      </c>
      <c r="K13" s="10" t="s">
        <v>21</v>
      </c>
      <c r="L13" s="10" t="s">
        <v>214</v>
      </c>
      <c r="M13" s="10" t="s">
        <v>293</v>
      </c>
      <c r="N13" s="10" t="s">
        <v>214</v>
      </c>
      <c r="O13" s="10" t="s">
        <v>201</v>
      </c>
      <c r="P13" s="10" t="s">
        <v>214</v>
      </c>
      <c r="Q13" s="10" t="s">
        <v>21</v>
      </c>
      <c r="R13" s="10" t="s">
        <v>214</v>
      </c>
      <c r="S13" s="10" t="s">
        <v>170</v>
      </c>
      <c r="T13" s="10" t="s">
        <v>214</v>
      </c>
      <c r="U13" s="9" t="s">
        <v>21</v>
      </c>
      <c r="V13" s="9" t="s">
        <v>21</v>
      </c>
      <c r="W13" s="9" t="s">
        <v>21</v>
      </c>
      <c r="X13" s="9" t="s">
        <v>21</v>
      </c>
      <c r="Y13" s="9" t="s">
        <v>21</v>
      </c>
      <c r="Z13" s="9" t="s">
        <v>21</v>
      </c>
    </row>
    <row r="14" spans="1:27" ht="18" customHeight="1" x14ac:dyDescent="0.2">
      <c r="A14" s="10" t="s">
        <v>108</v>
      </c>
      <c r="B14" s="40" t="s">
        <v>10</v>
      </c>
      <c r="C14" s="10" t="s">
        <v>173</v>
      </c>
      <c r="D14" s="10" t="s">
        <v>168</v>
      </c>
      <c r="E14" s="10" t="s">
        <v>21</v>
      </c>
      <c r="F14" s="10" t="s">
        <v>214</v>
      </c>
      <c r="G14" s="10" t="s">
        <v>21</v>
      </c>
      <c r="H14" s="10" t="s">
        <v>214</v>
      </c>
      <c r="I14" s="10" t="s">
        <v>21</v>
      </c>
      <c r="J14" s="10" t="s">
        <v>214</v>
      </c>
      <c r="K14" s="10" t="s">
        <v>21</v>
      </c>
      <c r="L14" s="10" t="s">
        <v>214</v>
      </c>
      <c r="M14" s="10" t="s">
        <v>21</v>
      </c>
      <c r="N14" s="10" t="s">
        <v>214</v>
      </c>
      <c r="O14" s="10" t="s">
        <v>21</v>
      </c>
      <c r="P14" s="10" t="s">
        <v>214</v>
      </c>
      <c r="Q14" s="10" t="s">
        <v>21</v>
      </c>
      <c r="R14" s="10" t="s">
        <v>214</v>
      </c>
      <c r="S14" s="10" t="s">
        <v>21</v>
      </c>
      <c r="T14" s="10" t="s">
        <v>214</v>
      </c>
      <c r="U14" s="9" t="s">
        <v>21</v>
      </c>
      <c r="V14" s="9" t="s">
        <v>21</v>
      </c>
      <c r="W14" s="9" t="s">
        <v>21</v>
      </c>
      <c r="X14" s="9" t="s">
        <v>21</v>
      </c>
      <c r="Y14" s="9" t="s">
        <v>21</v>
      </c>
      <c r="Z14" s="9" t="s">
        <v>21</v>
      </c>
    </row>
    <row r="15" spans="1:27" ht="18" customHeight="1" x14ac:dyDescent="0.2">
      <c r="A15" s="10" t="s">
        <v>108</v>
      </c>
      <c r="B15" s="40" t="s">
        <v>11</v>
      </c>
      <c r="C15" s="10" t="s">
        <v>173</v>
      </c>
      <c r="D15" s="10" t="s">
        <v>168</v>
      </c>
      <c r="E15" s="37">
        <v>62</v>
      </c>
      <c r="F15" s="10" t="s">
        <v>214</v>
      </c>
      <c r="G15" s="10">
        <v>18.8</v>
      </c>
      <c r="H15" s="10" t="s">
        <v>214</v>
      </c>
      <c r="I15" s="10">
        <v>25.2</v>
      </c>
      <c r="J15" s="10" t="s">
        <v>214</v>
      </c>
      <c r="K15" s="10">
        <v>20.2</v>
      </c>
      <c r="L15" s="10" t="s">
        <v>214</v>
      </c>
      <c r="M15" s="10">
        <v>16.5</v>
      </c>
      <c r="N15" s="10" t="s">
        <v>214</v>
      </c>
      <c r="O15" s="10">
        <v>99.6</v>
      </c>
      <c r="P15" s="10" t="s">
        <v>214</v>
      </c>
      <c r="Q15" s="10">
        <v>175</v>
      </c>
      <c r="R15" s="10" t="s">
        <v>214</v>
      </c>
      <c r="S15" s="10">
        <v>124</v>
      </c>
      <c r="T15" s="10" t="s">
        <v>214</v>
      </c>
      <c r="U15" s="10">
        <v>14.53</v>
      </c>
      <c r="V15" s="10">
        <v>14.14</v>
      </c>
      <c r="W15" s="10">
        <v>56.88</v>
      </c>
      <c r="X15" s="10">
        <v>40.01</v>
      </c>
      <c r="Y15" s="10">
        <v>13.41</v>
      </c>
      <c r="Z15" s="10">
        <v>31.21</v>
      </c>
    </row>
    <row r="16" spans="1:27" ht="18" customHeight="1" x14ac:dyDescent="0.2">
      <c r="A16" s="10" t="s">
        <v>108</v>
      </c>
      <c r="B16" s="40" t="s">
        <v>12</v>
      </c>
      <c r="C16" s="10" t="s">
        <v>171</v>
      </c>
      <c r="D16" s="10" t="s">
        <v>168</v>
      </c>
      <c r="E16" s="10" t="s">
        <v>21</v>
      </c>
      <c r="F16" s="10" t="s">
        <v>214</v>
      </c>
      <c r="G16" s="10" t="s">
        <v>21</v>
      </c>
      <c r="H16" s="10" t="s">
        <v>214</v>
      </c>
      <c r="I16" s="10" t="s">
        <v>21</v>
      </c>
      <c r="J16" s="10" t="s">
        <v>214</v>
      </c>
      <c r="K16" s="10" t="s">
        <v>21</v>
      </c>
      <c r="L16" s="10" t="s">
        <v>214</v>
      </c>
      <c r="M16" s="10" t="s">
        <v>21</v>
      </c>
      <c r="N16" s="10" t="s">
        <v>214</v>
      </c>
      <c r="O16" s="10" t="s">
        <v>21</v>
      </c>
      <c r="P16" s="10" t="s">
        <v>214</v>
      </c>
      <c r="Q16" s="10" t="s">
        <v>21</v>
      </c>
      <c r="R16" s="10" t="s">
        <v>214</v>
      </c>
      <c r="S16" s="10" t="s">
        <v>21</v>
      </c>
      <c r="T16" s="10" t="s">
        <v>214</v>
      </c>
      <c r="U16" s="9" t="s">
        <v>21</v>
      </c>
      <c r="V16" s="9" t="s">
        <v>21</v>
      </c>
      <c r="W16" s="9" t="s">
        <v>21</v>
      </c>
      <c r="X16" s="9" t="s">
        <v>21</v>
      </c>
      <c r="Y16" s="9" t="s">
        <v>21</v>
      </c>
      <c r="Z16" s="9" t="s">
        <v>21</v>
      </c>
    </row>
    <row r="17" spans="1:26" ht="18" customHeight="1" x14ac:dyDescent="0.2">
      <c r="A17" s="10" t="s">
        <v>109</v>
      </c>
      <c r="B17" s="40" t="s">
        <v>23</v>
      </c>
      <c r="C17" s="10" t="s">
        <v>172</v>
      </c>
      <c r="D17" s="10" t="s">
        <v>174</v>
      </c>
      <c r="E17" s="10" t="s">
        <v>21</v>
      </c>
      <c r="F17" s="10" t="s">
        <v>214</v>
      </c>
      <c r="G17" s="10" t="s">
        <v>21</v>
      </c>
      <c r="H17" s="10" t="s">
        <v>214</v>
      </c>
      <c r="I17" s="10" t="s">
        <v>21</v>
      </c>
      <c r="J17" s="10" t="s">
        <v>214</v>
      </c>
      <c r="K17" s="10" t="s">
        <v>21</v>
      </c>
      <c r="L17" s="10" t="s">
        <v>214</v>
      </c>
      <c r="M17" s="10" t="s">
        <v>21</v>
      </c>
      <c r="N17" s="10" t="s">
        <v>214</v>
      </c>
      <c r="O17" s="10" t="s">
        <v>21</v>
      </c>
      <c r="P17" s="10" t="s">
        <v>214</v>
      </c>
      <c r="Q17" s="10" t="s">
        <v>21</v>
      </c>
      <c r="R17" s="10" t="s">
        <v>214</v>
      </c>
      <c r="S17" s="10" t="s">
        <v>21</v>
      </c>
      <c r="T17" s="10" t="s">
        <v>214</v>
      </c>
      <c r="U17" s="9" t="s">
        <v>21</v>
      </c>
      <c r="V17" s="9" t="s">
        <v>21</v>
      </c>
      <c r="W17" s="9" t="s">
        <v>21</v>
      </c>
      <c r="X17" s="9" t="s">
        <v>21</v>
      </c>
      <c r="Y17" s="9" t="s">
        <v>21</v>
      </c>
      <c r="Z17" s="9" t="s">
        <v>21</v>
      </c>
    </row>
    <row r="18" spans="1:26" ht="18" customHeight="1" x14ac:dyDescent="0.2">
      <c r="A18" s="10" t="s">
        <v>109</v>
      </c>
      <c r="B18" s="40" t="s">
        <v>24</v>
      </c>
      <c r="C18" s="10" t="s">
        <v>172</v>
      </c>
      <c r="D18" s="10" t="s">
        <v>174</v>
      </c>
      <c r="E18" s="10" t="s">
        <v>21</v>
      </c>
      <c r="F18" s="10" t="s">
        <v>214</v>
      </c>
      <c r="G18" s="10" t="s">
        <v>21</v>
      </c>
      <c r="H18" s="10" t="s">
        <v>214</v>
      </c>
      <c r="I18" s="10" t="s">
        <v>21</v>
      </c>
      <c r="J18" s="10" t="s">
        <v>214</v>
      </c>
      <c r="K18" s="10" t="s">
        <v>21</v>
      </c>
      <c r="L18" s="10" t="s">
        <v>214</v>
      </c>
      <c r="M18" s="10" t="s">
        <v>21</v>
      </c>
      <c r="N18" s="10" t="s">
        <v>214</v>
      </c>
      <c r="O18" s="10" t="s">
        <v>21</v>
      </c>
      <c r="P18" s="10" t="s">
        <v>214</v>
      </c>
      <c r="Q18" s="10" t="s">
        <v>21</v>
      </c>
      <c r="R18" s="10" t="s">
        <v>214</v>
      </c>
      <c r="S18" s="10" t="s">
        <v>21</v>
      </c>
      <c r="T18" s="10" t="s">
        <v>214</v>
      </c>
      <c r="U18" s="9" t="s">
        <v>21</v>
      </c>
      <c r="V18" s="9" t="s">
        <v>21</v>
      </c>
      <c r="W18" s="9" t="s">
        <v>21</v>
      </c>
      <c r="X18" s="9" t="s">
        <v>21</v>
      </c>
      <c r="Y18" s="9" t="s">
        <v>21</v>
      </c>
      <c r="Z18" s="9" t="s">
        <v>21</v>
      </c>
    </row>
    <row r="19" spans="1:26" ht="18" customHeight="1" x14ac:dyDescent="0.2">
      <c r="A19" s="10" t="s">
        <v>109</v>
      </c>
      <c r="B19" s="40" t="s">
        <v>26</v>
      </c>
      <c r="C19" s="10" t="s">
        <v>172</v>
      </c>
      <c r="D19" s="10" t="s">
        <v>174</v>
      </c>
      <c r="E19" s="10" t="s">
        <v>21</v>
      </c>
      <c r="F19" s="10" t="s">
        <v>214</v>
      </c>
      <c r="G19" s="10" t="s">
        <v>21</v>
      </c>
      <c r="H19" s="10" t="s">
        <v>214</v>
      </c>
      <c r="I19" s="10" t="s">
        <v>21</v>
      </c>
      <c r="J19" s="10" t="s">
        <v>214</v>
      </c>
      <c r="K19" s="10" t="s">
        <v>21</v>
      </c>
      <c r="L19" s="10" t="s">
        <v>214</v>
      </c>
      <c r="M19" s="10" t="s">
        <v>21</v>
      </c>
      <c r="N19" s="10" t="s">
        <v>214</v>
      </c>
      <c r="O19" s="10" t="s">
        <v>21</v>
      </c>
      <c r="P19" s="10" t="s">
        <v>214</v>
      </c>
      <c r="Q19" s="10" t="s">
        <v>21</v>
      </c>
      <c r="R19" s="10" t="s">
        <v>214</v>
      </c>
      <c r="S19" s="10" t="s">
        <v>21</v>
      </c>
      <c r="T19" s="10" t="s">
        <v>214</v>
      </c>
      <c r="U19" s="9" t="s">
        <v>21</v>
      </c>
      <c r="V19" s="9" t="s">
        <v>21</v>
      </c>
      <c r="W19" s="9" t="s">
        <v>21</v>
      </c>
      <c r="X19" s="9" t="s">
        <v>21</v>
      </c>
      <c r="Y19" s="9" t="s">
        <v>21</v>
      </c>
      <c r="Z19" s="9" t="s">
        <v>21</v>
      </c>
    </row>
    <row r="20" spans="1:26" ht="18" customHeight="1" x14ac:dyDescent="0.2">
      <c r="A20" s="10" t="s">
        <v>109</v>
      </c>
      <c r="B20" s="40" t="s">
        <v>34</v>
      </c>
      <c r="C20" s="10" t="s">
        <v>172</v>
      </c>
      <c r="D20" s="10" t="s">
        <v>174</v>
      </c>
      <c r="E20" s="10" t="s">
        <v>21</v>
      </c>
      <c r="F20" s="10" t="s">
        <v>214</v>
      </c>
      <c r="G20" s="10" t="s">
        <v>21</v>
      </c>
      <c r="H20" s="10" t="s">
        <v>214</v>
      </c>
      <c r="I20" s="10" t="s">
        <v>21</v>
      </c>
      <c r="J20" s="10" t="s">
        <v>214</v>
      </c>
      <c r="K20" s="10" t="s">
        <v>21</v>
      </c>
      <c r="L20" s="10" t="s">
        <v>214</v>
      </c>
      <c r="M20" s="10" t="s">
        <v>21</v>
      </c>
      <c r="N20" s="10" t="s">
        <v>214</v>
      </c>
      <c r="O20" s="10" t="s">
        <v>21</v>
      </c>
      <c r="P20" s="10" t="s">
        <v>214</v>
      </c>
      <c r="Q20" s="10" t="s">
        <v>21</v>
      </c>
      <c r="R20" s="10" t="s">
        <v>214</v>
      </c>
      <c r="S20" s="10" t="s">
        <v>21</v>
      </c>
      <c r="T20" s="10" t="s">
        <v>214</v>
      </c>
      <c r="U20" s="9" t="s">
        <v>21</v>
      </c>
      <c r="V20" s="9" t="s">
        <v>21</v>
      </c>
      <c r="W20" s="9" t="s">
        <v>21</v>
      </c>
      <c r="X20" s="9" t="s">
        <v>21</v>
      </c>
      <c r="Y20" s="9" t="s">
        <v>21</v>
      </c>
      <c r="Z20" s="9" t="s">
        <v>21</v>
      </c>
    </row>
    <row r="21" spans="1:26" ht="18" customHeight="1" x14ac:dyDescent="0.2">
      <c r="A21" s="10" t="s">
        <v>109</v>
      </c>
      <c r="B21" s="40" t="s">
        <v>27</v>
      </c>
      <c r="C21" s="10" t="s">
        <v>172</v>
      </c>
      <c r="D21" s="10" t="s">
        <v>174</v>
      </c>
      <c r="E21" s="10" t="s">
        <v>21</v>
      </c>
      <c r="F21" s="10" t="s">
        <v>214</v>
      </c>
      <c r="G21" s="10" t="s">
        <v>21</v>
      </c>
      <c r="H21" s="10" t="s">
        <v>214</v>
      </c>
      <c r="I21" s="10" t="s">
        <v>21</v>
      </c>
      <c r="J21" s="10" t="s">
        <v>214</v>
      </c>
      <c r="K21" s="10" t="s">
        <v>21</v>
      </c>
      <c r="L21" s="10" t="s">
        <v>214</v>
      </c>
      <c r="M21" s="10" t="s">
        <v>21</v>
      </c>
      <c r="N21" s="10" t="s">
        <v>214</v>
      </c>
      <c r="O21" s="10" t="s">
        <v>21</v>
      </c>
      <c r="P21" s="10" t="s">
        <v>214</v>
      </c>
      <c r="Q21" s="10" t="s">
        <v>21</v>
      </c>
      <c r="R21" s="10" t="s">
        <v>214</v>
      </c>
      <c r="S21" s="10" t="s">
        <v>21</v>
      </c>
      <c r="T21" s="10" t="s">
        <v>214</v>
      </c>
      <c r="U21" s="9" t="s">
        <v>21</v>
      </c>
      <c r="V21" s="9" t="s">
        <v>21</v>
      </c>
      <c r="W21" s="9" t="s">
        <v>21</v>
      </c>
      <c r="X21" s="9" t="s">
        <v>21</v>
      </c>
      <c r="Y21" s="9" t="s">
        <v>21</v>
      </c>
      <c r="Z21" s="9" t="s">
        <v>21</v>
      </c>
    </row>
    <row r="22" spans="1:26" ht="18" customHeight="1" x14ac:dyDescent="0.2">
      <c r="A22" s="10" t="s">
        <v>109</v>
      </c>
      <c r="B22" s="40" t="s">
        <v>35</v>
      </c>
      <c r="C22" s="10" t="s">
        <v>172</v>
      </c>
      <c r="D22" s="10" t="s">
        <v>174</v>
      </c>
      <c r="E22" s="10" t="s">
        <v>21</v>
      </c>
      <c r="F22" s="10" t="s">
        <v>214</v>
      </c>
      <c r="G22" s="10" t="s">
        <v>21</v>
      </c>
      <c r="H22" s="10" t="s">
        <v>214</v>
      </c>
      <c r="I22" s="10" t="s">
        <v>21</v>
      </c>
      <c r="J22" s="10" t="s">
        <v>214</v>
      </c>
      <c r="K22" s="10" t="s">
        <v>21</v>
      </c>
      <c r="L22" s="10" t="s">
        <v>214</v>
      </c>
      <c r="M22" s="10" t="s">
        <v>21</v>
      </c>
      <c r="N22" s="10" t="s">
        <v>214</v>
      </c>
      <c r="O22" s="10" t="s">
        <v>21</v>
      </c>
      <c r="P22" s="10" t="s">
        <v>214</v>
      </c>
      <c r="Q22" s="10" t="s">
        <v>21</v>
      </c>
      <c r="R22" s="10" t="s">
        <v>214</v>
      </c>
      <c r="S22" s="10" t="s">
        <v>21</v>
      </c>
      <c r="T22" s="10" t="s">
        <v>214</v>
      </c>
      <c r="U22" s="9" t="s">
        <v>21</v>
      </c>
      <c r="V22" s="9" t="s">
        <v>21</v>
      </c>
      <c r="W22" s="9" t="s">
        <v>21</v>
      </c>
      <c r="X22" s="9" t="s">
        <v>21</v>
      </c>
      <c r="Y22" s="9" t="s">
        <v>21</v>
      </c>
      <c r="Z22" s="9" t="s">
        <v>21</v>
      </c>
    </row>
    <row r="23" spans="1:26" ht="18" customHeight="1" x14ac:dyDescent="0.2">
      <c r="A23" s="10" t="s">
        <v>109</v>
      </c>
      <c r="B23" s="40" t="s">
        <v>91</v>
      </c>
      <c r="C23" s="10" t="s">
        <v>172</v>
      </c>
      <c r="D23" s="10" t="s">
        <v>174</v>
      </c>
      <c r="E23" s="10" t="s">
        <v>21</v>
      </c>
      <c r="F23" s="10" t="s">
        <v>214</v>
      </c>
      <c r="G23" s="10" t="s">
        <v>21</v>
      </c>
      <c r="H23" s="10" t="s">
        <v>214</v>
      </c>
      <c r="I23" s="10" t="s">
        <v>21</v>
      </c>
      <c r="J23" s="10" t="s">
        <v>214</v>
      </c>
      <c r="K23" s="10" t="s">
        <v>21</v>
      </c>
      <c r="L23" s="10" t="s">
        <v>214</v>
      </c>
      <c r="M23" s="10" t="s">
        <v>21</v>
      </c>
      <c r="N23" s="10" t="s">
        <v>214</v>
      </c>
      <c r="O23" s="10" t="s">
        <v>21</v>
      </c>
      <c r="P23" s="10" t="s">
        <v>214</v>
      </c>
      <c r="Q23" s="10" t="s">
        <v>21</v>
      </c>
      <c r="R23" s="10" t="s">
        <v>214</v>
      </c>
      <c r="S23" s="10" t="s">
        <v>21</v>
      </c>
      <c r="T23" s="10" t="s">
        <v>214</v>
      </c>
      <c r="U23" s="9" t="s">
        <v>21</v>
      </c>
      <c r="V23" s="9" t="s">
        <v>21</v>
      </c>
      <c r="W23" s="9" t="s">
        <v>21</v>
      </c>
      <c r="X23" s="9" t="s">
        <v>21</v>
      </c>
      <c r="Y23" s="9" t="s">
        <v>21</v>
      </c>
      <c r="Z23" s="9" t="s">
        <v>21</v>
      </c>
    </row>
    <row r="24" spans="1:26" ht="18" customHeight="1" x14ac:dyDescent="0.2">
      <c r="A24" s="10" t="s">
        <v>109</v>
      </c>
      <c r="B24" s="40" t="s">
        <v>96</v>
      </c>
      <c r="C24" s="10" t="s">
        <v>172</v>
      </c>
      <c r="D24" s="10" t="s">
        <v>174</v>
      </c>
      <c r="E24" s="10" t="s">
        <v>21</v>
      </c>
      <c r="F24" s="10" t="s">
        <v>214</v>
      </c>
      <c r="G24" s="10" t="s">
        <v>21</v>
      </c>
      <c r="H24" s="10" t="s">
        <v>214</v>
      </c>
      <c r="I24" s="10" t="s">
        <v>21</v>
      </c>
      <c r="J24" s="10" t="s">
        <v>214</v>
      </c>
      <c r="K24" s="10" t="s">
        <v>21</v>
      </c>
      <c r="L24" s="10" t="s">
        <v>214</v>
      </c>
      <c r="M24" s="10" t="s">
        <v>21</v>
      </c>
      <c r="N24" s="10" t="s">
        <v>214</v>
      </c>
      <c r="O24" s="10" t="s">
        <v>21</v>
      </c>
      <c r="P24" s="10" t="s">
        <v>214</v>
      </c>
      <c r="Q24" s="10" t="s">
        <v>21</v>
      </c>
      <c r="R24" s="10" t="s">
        <v>214</v>
      </c>
      <c r="S24" s="10" t="s">
        <v>21</v>
      </c>
      <c r="T24" s="10" t="s">
        <v>214</v>
      </c>
      <c r="U24" s="9" t="s">
        <v>21</v>
      </c>
      <c r="V24" s="9" t="s">
        <v>21</v>
      </c>
      <c r="W24" s="9" t="s">
        <v>21</v>
      </c>
      <c r="X24" s="9" t="s">
        <v>21</v>
      </c>
      <c r="Y24" s="9" t="s">
        <v>21</v>
      </c>
      <c r="Z24" s="9" t="s">
        <v>21</v>
      </c>
    </row>
    <row r="25" spans="1:26" ht="18" customHeight="1" x14ac:dyDescent="0.2">
      <c r="A25" s="10" t="s">
        <v>109</v>
      </c>
      <c r="B25" s="40" t="s">
        <v>30</v>
      </c>
      <c r="C25" s="10" t="s">
        <v>172</v>
      </c>
      <c r="D25" s="10" t="s">
        <v>174</v>
      </c>
      <c r="E25" s="10" t="s">
        <v>21</v>
      </c>
      <c r="F25" s="10" t="s">
        <v>214</v>
      </c>
      <c r="G25" s="10" t="s">
        <v>21</v>
      </c>
      <c r="H25" s="10" t="s">
        <v>214</v>
      </c>
      <c r="I25" s="10" t="s">
        <v>21</v>
      </c>
      <c r="J25" s="10" t="s">
        <v>214</v>
      </c>
      <c r="K25" s="10" t="s">
        <v>21</v>
      </c>
      <c r="L25" s="10" t="s">
        <v>214</v>
      </c>
      <c r="M25" s="10" t="s">
        <v>21</v>
      </c>
      <c r="N25" s="10" t="s">
        <v>214</v>
      </c>
      <c r="O25" s="10" t="s">
        <v>21</v>
      </c>
      <c r="P25" s="10" t="s">
        <v>214</v>
      </c>
      <c r="Q25" s="10" t="s">
        <v>21</v>
      </c>
      <c r="R25" s="10" t="s">
        <v>214</v>
      </c>
      <c r="S25" s="10" t="s">
        <v>21</v>
      </c>
      <c r="T25" s="10" t="s">
        <v>214</v>
      </c>
      <c r="U25" s="9" t="s">
        <v>21</v>
      </c>
      <c r="V25" s="9" t="s">
        <v>21</v>
      </c>
      <c r="W25" s="9" t="s">
        <v>21</v>
      </c>
      <c r="X25" s="9" t="s">
        <v>21</v>
      </c>
      <c r="Y25" s="9" t="s">
        <v>21</v>
      </c>
      <c r="Z25" s="9" t="s">
        <v>21</v>
      </c>
    </row>
    <row r="26" spans="1:26" ht="18" customHeight="1" x14ac:dyDescent="0.2">
      <c r="A26" s="10" t="s">
        <v>109</v>
      </c>
      <c r="B26" s="40" t="s">
        <v>175</v>
      </c>
      <c r="C26" s="10" t="s">
        <v>172</v>
      </c>
      <c r="D26" s="10" t="s">
        <v>174</v>
      </c>
      <c r="E26" s="10" t="s">
        <v>21</v>
      </c>
      <c r="F26" s="10" t="s">
        <v>214</v>
      </c>
      <c r="G26" s="10" t="s">
        <v>21</v>
      </c>
      <c r="H26" s="10" t="s">
        <v>214</v>
      </c>
      <c r="I26" s="10" t="s">
        <v>21</v>
      </c>
      <c r="J26" s="10" t="s">
        <v>214</v>
      </c>
      <c r="K26" s="10" t="s">
        <v>21</v>
      </c>
      <c r="L26" s="10" t="s">
        <v>214</v>
      </c>
      <c r="M26" s="10" t="s">
        <v>21</v>
      </c>
      <c r="N26" s="10" t="s">
        <v>214</v>
      </c>
      <c r="O26" s="10" t="s">
        <v>21</v>
      </c>
      <c r="P26" s="10" t="s">
        <v>214</v>
      </c>
      <c r="Q26" s="10" t="s">
        <v>21</v>
      </c>
      <c r="R26" s="10" t="s">
        <v>214</v>
      </c>
      <c r="S26" s="10" t="s">
        <v>21</v>
      </c>
      <c r="T26" s="10" t="s">
        <v>214</v>
      </c>
      <c r="U26" s="9" t="s">
        <v>21</v>
      </c>
      <c r="V26" s="9" t="s">
        <v>21</v>
      </c>
      <c r="W26" s="9" t="s">
        <v>21</v>
      </c>
      <c r="X26" s="9" t="s">
        <v>21</v>
      </c>
      <c r="Y26" s="9" t="s">
        <v>21</v>
      </c>
      <c r="Z26" s="9" t="s">
        <v>21</v>
      </c>
    </row>
    <row r="27" spans="1:26" ht="18" customHeight="1" x14ac:dyDescent="0.2">
      <c r="A27" s="10" t="s">
        <v>109</v>
      </c>
      <c r="B27" s="40" t="s">
        <v>176</v>
      </c>
      <c r="C27" s="10" t="s">
        <v>172</v>
      </c>
      <c r="D27" s="10" t="s">
        <v>174</v>
      </c>
      <c r="E27" s="10" t="s">
        <v>21</v>
      </c>
      <c r="F27" s="10" t="s">
        <v>214</v>
      </c>
      <c r="G27" s="10" t="s">
        <v>21</v>
      </c>
      <c r="H27" s="10" t="s">
        <v>214</v>
      </c>
      <c r="I27" s="10" t="s">
        <v>21</v>
      </c>
      <c r="J27" s="10" t="s">
        <v>214</v>
      </c>
      <c r="K27" s="10" t="s">
        <v>21</v>
      </c>
      <c r="L27" s="10" t="s">
        <v>214</v>
      </c>
      <c r="M27" s="10" t="s">
        <v>21</v>
      </c>
      <c r="N27" s="10" t="s">
        <v>214</v>
      </c>
      <c r="O27" s="10" t="s">
        <v>21</v>
      </c>
      <c r="P27" s="10" t="s">
        <v>214</v>
      </c>
      <c r="Q27" s="10" t="s">
        <v>21</v>
      </c>
      <c r="R27" s="10" t="s">
        <v>214</v>
      </c>
      <c r="S27" s="10" t="s">
        <v>21</v>
      </c>
      <c r="T27" s="10" t="s">
        <v>214</v>
      </c>
      <c r="U27" s="9" t="s">
        <v>21</v>
      </c>
      <c r="V27" s="9" t="s">
        <v>21</v>
      </c>
      <c r="W27" s="9" t="s">
        <v>21</v>
      </c>
      <c r="X27" s="9" t="s">
        <v>21</v>
      </c>
      <c r="Y27" s="9" t="s">
        <v>21</v>
      </c>
      <c r="Z27" s="9" t="s">
        <v>21</v>
      </c>
    </row>
    <row r="28" spans="1:26" ht="18" customHeight="1" x14ac:dyDescent="0.2">
      <c r="A28" s="10" t="s">
        <v>109</v>
      </c>
      <c r="B28" s="40" t="s">
        <v>92</v>
      </c>
      <c r="C28" s="10" t="s">
        <v>172</v>
      </c>
      <c r="D28" s="10" t="s">
        <v>174</v>
      </c>
      <c r="E28" s="10" t="s">
        <v>21</v>
      </c>
      <c r="F28" s="10" t="s">
        <v>214</v>
      </c>
      <c r="G28" s="10" t="s">
        <v>21</v>
      </c>
      <c r="H28" s="10" t="s">
        <v>214</v>
      </c>
      <c r="I28" s="10" t="s">
        <v>21</v>
      </c>
      <c r="J28" s="10" t="s">
        <v>214</v>
      </c>
      <c r="K28" s="10" t="s">
        <v>21</v>
      </c>
      <c r="L28" s="10" t="s">
        <v>214</v>
      </c>
      <c r="M28" s="10" t="s">
        <v>21</v>
      </c>
      <c r="N28" s="10" t="s">
        <v>214</v>
      </c>
      <c r="O28" s="10" t="s">
        <v>21</v>
      </c>
      <c r="P28" s="10" t="s">
        <v>214</v>
      </c>
      <c r="Q28" s="10" t="s">
        <v>21</v>
      </c>
      <c r="R28" s="10" t="s">
        <v>214</v>
      </c>
      <c r="S28" s="10" t="s">
        <v>21</v>
      </c>
      <c r="T28" s="10" t="s">
        <v>214</v>
      </c>
      <c r="U28" s="9" t="s">
        <v>21</v>
      </c>
      <c r="V28" s="9" t="s">
        <v>21</v>
      </c>
      <c r="W28" s="9" t="s">
        <v>21</v>
      </c>
      <c r="X28" s="9" t="s">
        <v>21</v>
      </c>
      <c r="Y28" s="9" t="s">
        <v>21</v>
      </c>
      <c r="Z28" s="9" t="s">
        <v>21</v>
      </c>
    </row>
    <row r="29" spans="1:26" ht="18" customHeight="1" x14ac:dyDescent="0.2">
      <c r="A29" s="10" t="s">
        <v>109</v>
      </c>
      <c r="B29" s="40" t="s">
        <v>31</v>
      </c>
      <c r="C29" s="10" t="s">
        <v>172</v>
      </c>
      <c r="D29" s="10" t="s">
        <v>174</v>
      </c>
      <c r="E29" s="10" t="s">
        <v>21</v>
      </c>
      <c r="F29" s="10" t="s">
        <v>214</v>
      </c>
      <c r="G29" s="10" t="s">
        <v>21</v>
      </c>
      <c r="H29" s="10" t="s">
        <v>214</v>
      </c>
      <c r="I29" s="10" t="s">
        <v>21</v>
      </c>
      <c r="J29" s="10" t="s">
        <v>214</v>
      </c>
      <c r="K29" s="10" t="s">
        <v>21</v>
      </c>
      <c r="L29" s="10" t="s">
        <v>214</v>
      </c>
      <c r="M29" s="10" t="s">
        <v>21</v>
      </c>
      <c r="N29" s="10" t="s">
        <v>214</v>
      </c>
      <c r="O29" s="10" t="s">
        <v>21</v>
      </c>
      <c r="P29" s="10" t="s">
        <v>214</v>
      </c>
      <c r="Q29" s="10" t="s">
        <v>21</v>
      </c>
      <c r="R29" s="10" t="s">
        <v>214</v>
      </c>
      <c r="S29" s="10" t="s">
        <v>21</v>
      </c>
      <c r="T29" s="10" t="s">
        <v>214</v>
      </c>
      <c r="U29" s="9" t="s">
        <v>21</v>
      </c>
      <c r="V29" s="9" t="s">
        <v>21</v>
      </c>
      <c r="W29" s="9" t="s">
        <v>21</v>
      </c>
      <c r="X29" s="9" t="s">
        <v>21</v>
      </c>
      <c r="Y29" s="9" t="s">
        <v>21</v>
      </c>
      <c r="Z29" s="9" t="s">
        <v>21</v>
      </c>
    </row>
    <row r="30" spans="1:26" ht="18" customHeight="1" x14ac:dyDescent="0.2">
      <c r="A30" s="10" t="s">
        <v>109</v>
      </c>
      <c r="B30" s="40" t="s">
        <v>135</v>
      </c>
      <c r="C30" s="10" t="s">
        <v>172</v>
      </c>
      <c r="D30" s="10" t="s">
        <v>174</v>
      </c>
      <c r="E30" s="10" t="s">
        <v>21</v>
      </c>
      <c r="F30" s="10" t="s">
        <v>214</v>
      </c>
      <c r="G30" s="10" t="s">
        <v>21</v>
      </c>
      <c r="H30" s="10" t="s">
        <v>214</v>
      </c>
      <c r="I30" s="10" t="s">
        <v>21</v>
      </c>
      <c r="J30" s="10" t="s">
        <v>214</v>
      </c>
      <c r="K30" s="10" t="s">
        <v>21</v>
      </c>
      <c r="L30" s="10" t="s">
        <v>214</v>
      </c>
      <c r="M30" s="10" t="s">
        <v>21</v>
      </c>
      <c r="N30" s="10" t="s">
        <v>214</v>
      </c>
      <c r="O30" s="10" t="s">
        <v>21</v>
      </c>
      <c r="P30" s="10" t="s">
        <v>214</v>
      </c>
      <c r="Q30" s="10" t="s">
        <v>21</v>
      </c>
      <c r="R30" s="10" t="s">
        <v>214</v>
      </c>
      <c r="S30" s="10" t="s">
        <v>21</v>
      </c>
      <c r="T30" s="10" t="s">
        <v>214</v>
      </c>
      <c r="U30" s="9" t="s">
        <v>21</v>
      </c>
      <c r="V30" s="9" t="s">
        <v>21</v>
      </c>
      <c r="W30" s="9" t="s">
        <v>21</v>
      </c>
      <c r="X30" s="9" t="s">
        <v>21</v>
      </c>
      <c r="Y30" s="9" t="s">
        <v>21</v>
      </c>
      <c r="Z30" s="9" t="s">
        <v>21</v>
      </c>
    </row>
    <row r="31" spans="1:26" ht="18" customHeight="1" x14ac:dyDescent="0.2">
      <c r="A31" s="10" t="s">
        <v>265</v>
      </c>
      <c r="B31" s="40" t="s">
        <v>222</v>
      </c>
      <c r="C31" s="10" t="s">
        <v>172</v>
      </c>
      <c r="D31" s="10" t="s">
        <v>174</v>
      </c>
      <c r="E31" s="10" t="s">
        <v>21</v>
      </c>
      <c r="F31" s="10" t="s">
        <v>214</v>
      </c>
      <c r="G31" s="10" t="s">
        <v>21</v>
      </c>
      <c r="H31" s="10" t="s">
        <v>214</v>
      </c>
      <c r="I31" s="10" t="s">
        <v>21</v>
      </c>
      <c r="J31" s="10" t="s">
        <v>214</v>
      </c>
      <c r="K31" s="10" t="s">
        <v>21</v>
      </c>
      <c r="L31" s="10" t="s">
        <v>214</v>
      </c>
      <c r="M31" s="10" t="s">
        <v>21</v>
      </c>
      <c r="N31" s="10" t="s">
        <v>214</v>
      </c>
      <c r="O31" s="10" t="s">
        <v>21</v>
      </c>
      <c r="P31" s="10" t="s">
        <v>214</v>
      </c>
      <c r="Q31" s="10" t="s">
        <v>21</v>
      </c>
      <c r="R31" s="10" t="s">
        <v>214</v>
      </c>
      <c r="S31" s="10" t="s">
        <v>21</v>
      </c>
      <c r="T31" s="10" t="s">
        <v>214</v>
      </c>
      <c r="U31" s="9" t="s">
        <v>21</v>
      </c>
      <c r="V31" s="9" t="s">
        <v>21</v>
      </c>
      <c r="W31" s="9" t="s">
        <v>21</v>
      </c>
      <c r="X31" s="9" t="s">
        <v>21</v>
      </c>
      <c r="Y31" s="9" t="s">
        <v>21</v>
      </c>
      <c r="Z31" s="9" t="s">
        <v>21</v>
      </c>
    </row>
    <row r="32" spans="1:26" ht="18" customHeight="1" x14ac:dyDescent="0.2">
      <c r="A32" s="10" t="s">
        <v>109</v>
      </c>
      <c r="B32" s="40" t="s">
        <v>33</v>
      </c>
      <c r="C32" s="10" t="s">
        <v>172</v>
      </c>
      <c r="D32" s="10" t="s">
        <v>174</v>
      </c>
      <c r="E32" s="10" t="s">
        <v>21</v>
      </c>
      <c r="F32" s="10" t="s">
        <v>214</v>
      </c>
      <c r="G32" s="10" t="s">
        <v>21</v>
      </c>
      <c r="H32" s="10" t="s">
        <v>214</v>
      </c>
      <c r="I32" s="10" t="s">
        <v>21</v>
      </c>
      <c r="J32" s="10" t="s">
        <v>214</v>
      </c>
      <c r="K32" s="10" t="s">
        <v>21</v>
      </c>
      <c r="L32" s="10" t="s">
        <v>214</v>
      </c>
      <c r="M32" s="10" t="s">
        <v>21</v>
      </c>
      <c r="N32" s="10" t="s">
        <v>214</v>
      </c>
      <c r="O32" s="10" t="s">
        <v>21</v>
      </c>
      <c r="P32" s="10" t="s">
        <v>214</v>
      </c>
      <c r="Q32" s="10" t="s">
        <v>21</v>
      </c>
      <c r="R32" s="10" t="s">
        <v>214</v>
      </c>
      <c r="S32" s="10" t="s">
        <v>21</v>
      </c>
      <c r="T32" s="10" t="s">
        <v>214</v>
      </c>
      <c r="U32" s="9" t="s">
        <v>21</v>
      </c>
      <c r="V32" s="9" t="s">
        <v>21</v>
      </c>
      <c r="W32" s="9" t="s">
        <v>21</v>
      </c>
      <c r="X32" s="9" t="s">
        <v>21</v>
      </c>
      <c r="Y32" s="9" t="s">
        <v>21</v>
      </c>
      <c r="Z32" s="9" t="s">
        <v>21</v>
      </c>
    </row>
    <row r="33" spans="1:26" ht="18" customHeight="1" x14ac:dyDescent="0.2">
      <c r="A33" s="10" t="s">
        <v>109</v>
      </c>
      <c r="B33" s="40" t="s">
        <v>136</v>
      </c>
      <c r="C33" s="10" t="s">
        <v>172</v>
      </c>
      <c r="D33" s="10" t="s">
        <v>174</v>
      </c>
      <c r="E33" s="10" t="s">
        <v>21</v>
      </c>
      <c r="F33" s="10" t="s">
        <v>214</v>
      </c>
      <c r="G33" s="10" t="s">
        <v>21</v>
      </c>
      <c r="H33" s="10" t="s">
        <v>214</v>
      </c>
      <c r="I33" s="10" t="s">
        <v>21</v>
      </c>
      <c r="J33" s="10" t="s">
        <v>214</v>
      </c>
      <c r="K33" s="10" t="s">
        <v>21</v>
      </c>
      <c r="L33" s="10" t="s">
        <v>214</v>
      </c>
      <c r="M33" s="10" t="s">
        <v>21</v>
      </c>
      <c r="N33" s="10" t="s">
        <v>214</v>
      </c>
      <c r="O33" s="10" t="s">
        <v>21</v>
      </c>
      <c r="P33" s="10" t="s">
        <v>214</v>
      </c>
      <c r="Q33" s="10" t="s">
        <v>21</v>
      </c>
      <c r="R33" s="10" t="s">
        <v>214</v>
      </c>
      <c r="S33" s="10" t="s">
        <v>21</v>
      </c>
      <c r="T33" s="10" t="s">
        <v>214</v>
      </c>
      <c r="U33" s="9" t="s">
        <v>21</v>
      </c>
      <c r="V33" s="9" t="s">
        <v>21</v>
      </c>
      <c r="W33" s="9" t="s">
        <v>21</v>
      </c>
      <c r="X33" s="9" t="s">
        <v>21</v>
      </c>
      <c r="Y33" s="9" t="s">
        <v>21</v>
      </c>
      <c r="Z33" s="9" t="s">
        <v>21</v>
      </c>
    </row>
    <row r="34" spans="1:26" ht="18" customHeight="1" x14ac:dyDescent="0.2">
      <c r="A34" s="10" t="s">
        <v>109</v>
      </c>
      <c r="B34" s="40" t="s">
        <v>137</v>
      </c>
      <c r="C34" s="10" t="s">
        <v>172</v>
      </c>
      <c r="D34" s="10" t="s">
        <v>174</v>
      </c>
      <c r="E34" s="10" t="s">
        <v>21</v>
      </c>
      <c r="F34" s="10" t="s">
        <v>214</v>
      </c>
      <c r="G34" s="10" t="s">
        <v>21</v>
      </c>
      <c r="H34" s="10" t="s">
        <v>214</v>
      </c>
      <c r="I34" s="10" t="s">
        <v>21</v>
      </c>
      <c r="J34" s="10" t="s">
        <v>214</v>
      </c>
      <c r="K34" s="10" t="s">
        <v>21</v>
      </c>
      <c r="L34" s="10" t="s">
        <v>214</v>
      </c>
      <c r="M34" s="10" t="s">
        <v>21</v>
      </c>
      <c r="N34" s="10" t="s">
        <v>214</v>
      </c>
      <c r="O34" s="10" t="s">
        <v>21</v>
      </c>
      <c r="P34" s="10" t="s">
        <v>214</v>
      </c>
      <c r="Q34" s="10" t="s">
        <v>21</v>
      </c>
      <c r="R34" s="10" t="s">
        <v>214</v>
      </c>
      <c r="S34" s="10" t="s">
        <v>21</v>
      </c>
      <c r="T34" s="10" t="s">
        <v>214</v>
      </c>
      <c r="U34" s="10"/>
      <c r="V34" s="10"/>
      <c r="W34" s="10"/>
      <c r="X34" s="10"/>
      <c r="Y34" s="10"/>
      <c r="Z34" s="10"/>
    </row>
    <row r="35" spans="1:26" ht="18" customHeight="1" x14ac:dyDescent="0.2">
      <c r="A35" s="10" t="s">
        <v>265</v>
      </c>
      <c r="B35" s="40" t="s">
        <v>36</v>
      </c>
      <c r="C35" s="10" t="s">
        <v>172</v>
      </c>
      <c r="D35" s="10" t="s">
        <v>174</v>
      </c>
      <c r="E35" s="10" t="s">
        <v>21</v>
      </c>
      <c r="F35" s="10" t="s">
        <v>214</v>
      </c>
      <c r="G35" s="10" t="s">
        <v>21</v>
      </c>
      <c r="H35" s="10" t="s">
        <v>214</v>
      </c>
      <c r="I35" s="10" t="s">
        <v>21</v>
      </c>
      <c r="J35" s="10" t="s">
        <v>214</v>
      </c>
      <c r="K35" s="10" t="s">
        <v>21</v>
      </c>
      <c r="L35" s="10" t="s">
        <v>214</v>
      </c>
      <c r="M35" s="10" t="s">
        <v>21</v>
      </c>
      <c r="N35" s="10" t="s">
        <v>214</v>
      </c>
      <c r="O35" s="10" t="s">
        <v>21</v>
      </c>
      <c r="P35" s="10" t="s">
        <v>214</v>
      </c>
      <c r="Q35" s="10" t="s">
        <v>21</v>
      </c>
      <c r="R35" s="10" t="s">
        <v>214</v>
      </c>
      <c r="S35" s="10" t="s">
        <v>21</v>
      </c>
      <c r="T35" s="10" t="s">
        <v>214</v>
      </c>
      <c r="U35" s="9" t="s">
        <v>21</v>
      </c>
      <c r="V35" s="9" t="s">
        <v>21</v>
      </c>
      <c r="W35" s="9" t="s">
        <v>21</v>
      </c>
      <c r="X35" s="9" t="s">
        <v>21</v>
      </c>
      <c r="Y35" s="9" t="s">
        <v>21</v>
      </c>
      <c r="Z35" s="9" t="s">
        <v>21</v>
      </c>
    </row>
    <row r="36" spans="1:26" ht="18" customHeight="1" x14ac:dyDescent="0.2">
      <c r="A36" s="10" t="s">
        <v>109</v>
      </c>
      <c r="B36" s="40" t="s">
        <v>38</v>
      </c>
      <c r="C36" s="10" t="s">
        <v>172</v>
      </c>
      <c r="D36" s="10" t="s">
        <v>174</v>
      </c>
      <c r="E36" s="10" t="s">
        <v>21</v>
      </c>
      <c r="F36" s="10" t="s">
        <v>214</v>
      </c>
      <c r="G36" s="10" t="s">
        <v>21</v>
      </c>
      <c r="H36" s="10" t="s">
        <v>214</v>
      </c>
      <c r="I36" s="10" t="s">
        <v>21</v>
      </c>
      <c r="J36" s="10" t="s">
        <v>214</v>
      </c>
      <c r="K36" s="10" t="s">
        <v>21</v>
      </c>
      <c r="L36" s="10" t="s">
        <v>214</v>
      </c>
      <c r="M36" s="10" t="s">
        <v>21</v>
      </c>
      <c r="N36" s="10" t="s">
        <v>214</v>
      </c>
      <c r="O36" s="10" t="s">
        <v>21</v>
      </c>
      <c r="P36" s="10" t="s">
        <v>214</v>
      </c>
      <c r="Q36" s="10" t="s">
        <v>21</v>
      </c>
      <c r="R36" s="10" t="s">
        <v>214</v>
      </c>
      <c r="S36" s="10" t="s">
        <v>21</v>
      </c>
      <c r="T36" s="10" t="s">
        <v>214</v>
      </c>
      <c r="U36" s="9" t="s">
        <v>21</v>
      </c>
      <c r="V36" s="9" t="s">
        <v>21</v>
      </c>
      <c r="W36" s="9" t="s">
        <v>21</v>
      </c>
      <c r="X36" s="9" t="s">
        <v>21</v>
      </c>
      <c r="Y36" s="9" t="s">
        <v>21</v>
      </c>
      <c r="Z36" s="9" t="s">
        <v>21</v>
      </c>
    </row>
    <row r="37" spans="1:26" ht="18" customHeight="1" x14ac:dyDescent="0.2">
      <c r="A37" s="10" t="s">
        <v>109</v>
      </c>
      <c r="B37" s="40" t="s">
        <v>138</v>
      </c>
      <c r="C37" s="10" t="s">
        <v>177</v>
      </c>
      <c r="D37" s="10" t="s">
        <v>174</v>
      </c>
      <c r="E37" s="10" t="s">
        <v>21</v>
      </c>
      <c r="F37" s="10" t="s">
        <v>214</v>
      </c>
      <c r="G37" s="10" t="s">
        <v>21</v>
      </c>
      <c r="H37" s="10" t="s">
        <v>214</v>
      </c>
      <c r="I37" s="10" t="s">
        <v>21</v>
      </c>
      <c r="J37" s="10" t="s">
        <v>214</v>
      </c>
      <c r="K37" s="10" t="s">
        <v>21</v>
      </c>
      <c r="L37" s="10" t="s">
        <v>214</v>
      </c>
      <c r="M37" s="10" t="s">
        <v>21</v>
      </c>
      <c r="N37" s="10" t="s">
        <v>214</v>
      </c>
      <c r="O37" s="10" t="s">
        <v>21</v>
      </c>
      <c r="P37" s="10" t="s">
        <v>214</v>
      </c>
      <c r="Q37" s="10" t="s">
        <v>21</v>
      </c>
      <c r="R37" s="10" t="s">
        <v>214</v>
      </c>
      <c r="S37" s="10" t="s">
        <v>21</v>
      </c>
      <c r="T37" s="10" t="s">
        <v>214</v>
      </c>
      <c r="U37" s="9" t="s">
        <v>21</v>
      </c>
      <c r="V37" s="9" t="s">
        <v>21</v>
      </c>
      <c r="W37" s="9" t="s">
        <v>21</v>
      </c>
      <c r="X37" s="9" t="s">
        <v>21</v>
      </c>
      <c r="Y37" s="9" t="s">
        <v>21</v>
      </c>
      <c r="Z37" s="9" t="s">
        <v>21</v>
      </c>
    </row>
    <row r="38" spans="1:26" ht="18" customHeight="1" x14ac:dyDescent="0.2">
      <c r="A38" s="10" t="s">
        <v>109</v>
      </c>
      <c r="B38" s="40" t="s">
        <v>139</v>
      </c>
      <c r="C38" s="10" t="s">
        <v>177</v>
      </c>
      <c r="D38" s="10" t="s">
        <v>174</v>
      </c>
      <c r="E38" s="10" t="s">
        <v>21</v>
      </c>
      <c r="F38" s="10" t="s">
        <v>214</v>
      </c>
      <c r="G38" s="10" t="s">
        <v>21</v>
      </c>
      <c r="H38" s="10" t="s">
        <v>214</v>
      </c>
      <c r="I38" s="10" t="s">
        <v>21</v>
      </c>
      <c r="J38" s="10" t="s">
        <v>214</v>
      </c>
      <c r="K38" s="10" t="s">
        <v>21</v>
      </c>
      <c r="L38" s="10" t="s">
        <v>214</v>
      </c>
      <c r="M38" s="10" t="s">
        <v>21</v>
      </c>
      <c r="N38" s="10" t="s">
        <v>214</v>
      </c>
      <c r="O38" s="10" t="s">
        <v>21</v>
      </c>
      <c r="P38" s="10" t="s">
        <v>214</v>
      </c>
      <c r="Q38" s="10" t="s">
        <v>21</v>
      </c>
      <c r="R38" s="10" t="s">
        <v>214</v>
      </c>
      <c r="S38" s="10" t="s">
        <v>21</v>
      </c>
      <c r="T38" s="10" t="s">
        <v>214</v>
      </c>
      <c r="U38" s="9" t="s">
        <v>21</v>
      </c>
      <c r="V38" s="9" t="s">
        <v>21</v>
      </c>
      <c r="W38" s="9" t="s">
        <v>21</v>
      </c>
      <c r="X38" s="9" t="s">
        <v>21</v>
      </c>
      <c r="Y38" s="9" t="s">
        <v>21</v>
      </c>
      <c r="Z38" s="9" t="s">
        <v>21</v>
      </c>
    </row>
    <row r="39" spans="1:26" ht="18" customHeight="1" x14ac:dyDescent="0.2">
      <c r="A39" s="10" t="s">
        <v>109</v>
      </c>
      <c r="B39" s="40" t="s">
        <v>140</v>
      </c>
      <c r="C39" s="10" t="s">
        <v>177</v>
      </c>
      <c r="D39" s="10" t="s">
        <v>174</v>
      </c>
      <c r="E39" s="10" t="s">
        <v>21</v>
      </c>
      <c r="F39" s="10" t="s">
        <v>214</v>
      </c>
      <c r="G39" s="10" t="s">
        <v>21</v>
      </c>
      <c r="H39" s="10" t="s">
        <v>214</v>
      </c>
      <c r="I39" s="10" t="s">
        <v>21</v>
      </c>
      <c r="J39" s="10" t="s">
        <v>214</v>
      </c>
      <c r="K39" s="10" t="s">
        <v>21</v>
      </c>
      <c r="L39" s="10" t="s">
        <v>214</v>
      </c>
      <c r="M39" s="10" t="s">
        <v>21</v>
      </c>
      <c r="N39" s="10" t="s">
        <v>214</v>
      </c>
      <c r="O39" s="10" t="s">
        <v>21</v>
      </c>
      <c r="P39" s="10" t="s">
        <v>214</v>
      </c>
      <c r="Q39" s="10" t="s">
        <v>21</v>
      </c>
      <c r="R39" s="10" t="s">
        <v>214</v>
      </c>
      <c r="S39" s="10" t="s">
        <v>21</v>
      </c>
      <c r="T39" s="10" t="s">
        <v>214</v>
      </c>
      <c r="U39" s="9" t="s">
        <v>21</v>
      </c>
      <c r="V39" s="9" t="s">
        <v>21</v>
      </c>
      <c r="W39" s="9" t="s">
        <v>21</v>
      </c>
      <c r="X39" s="9" t="s">
        <v>21</v>
      </c>
      <c r="Y39" s="9" t="s">
        <v>21</v>
      </c>
      <c r="Z39" s="9" t="s">
        <v>21</v>
      </c>
    </row>
    <row r="40" spans="1:26" ht="18" customHeight="1" x14ac:dyDescent="0.2">
      <c r="A40" s="10" t="s">
        <v>109</v>
      </c>
      <c r="B40" s="40" t="s">
        <v>141</v>
      </c>
      <c r="C40" s="10" t="s">
        <v>177</v>
      </c>
      <c r="D40" s="10" t="s">
        <v>174</v>
      </c>
      <c r="E40" s="10" t="s">
        <v>21</v>
      </c>
      <c r="F40" s="10" t="s">
        <v>214</v>
      </c>
      <c r="G40" s="10" t="s">
        <v>21</v>
      </c>
      <c r="H40" s="10" t="s">
        <v>214</v>
      </c>
      <c r="I40" s="10" t="s">
        <v>21</v>
      </c>
      <c r="J40" s="10" t="s">
        <v>214</v>
      </c>
      <c r="K40" s="10" t="s">
        <v>21</v>
      </c>
      <c r="L40" s="10" t="s">
        <v>214</v>
      </c>
      <c r="M40" s="10" t="s">
        <v>21</v>
      </c>
      <c r="N40" s="10" t="s">
        <v>214</v>
      </c>
      <c r="O40" s="10" t="s">
        <v>21</v>
      </c>
      <c r="P40" s="10" t="s">
        <v>214</v>
      </c>
      <c r="Q40" s="10" t="s">
        <v>21</v>
      </c>
      <c r="R40" s="10" t="s">
        <v>214</v>
      </c>
      <c r="S40" s="10" t="s">
        <v>21</v>
      </c>
      <c r="T40" s="10" t="s">
        <v>214</v>
      </c>
      <c r="U40" s="9" t="s">
        <v>21</v>
      </c>
      <c r="V40" s="9" t="s">
        <v>21</v>
      </c>
      <c r="W40" s="9" t="s">
        <v>21</v>
      </c>
      <c r="X40" s="9" t="s">
        <v>21</v>
      </c>
      <c r="Y40" s="9" t="s">
        <v>21</v>
      </c>
      <c r="Z40" s="9" t="s">
        <v>21</v>
      </c>
    </row>
    <row r="41" spans="1:26" ht="18" customHeight="1" x14ac:dyDescent="0.2">
      <c r="A41" s="10" t="s">
        <v>109</v>
      </c>
      <c r="B41" s="40" t="s">
        <v>142</v>
      </c>
      <c r="C41" s="10" t="s">
        <v>177</v>
      </c>
      <c r="D41" s="10" t="s">
        <v>174</v>
      </c>
      <c r="E41" s="10" t="s">
        <v>21</v>
      </c>
      <c r="F41" s="10" t="s">
        <v>214</v>
      </c>
      <c r="G41" s="10" t="s">
        <v>21</v>
      </c>
      <c r="H41" s="10" t="s">
        <v>214</v>
      </c>
      <c r="I41" s="10" t="s">
        <v>21</v>
      </c>
      <c r="J41" s="10" t="s">
        <v>214</v>
      </c>
      <c r="K41" s="10" t="s">
        <v>21</v>
      </c>
      <c r="L41" s="10" t="s">
        <v>214</v>
      </c>
      <c r="M41" s="10" t="s">
        <v>21</v>
      </c>
      <c r="N41" s="10" t="s">
        <v>214</v>
      </c>
      <c r="O41" s="10" t="s">
        <v>21</v>
      </c>
      <c r="P41" s="10" t="s">
        <v>214</v>
      </c>
      <c r="Q41" s="10" t="s">
        <v>21</v>
      </c>
      <c r="R41" s="10" t="s">
        <v>214</v>
      </c>
      <c r="S41" s="10" t="s">
        <v>21</v>
      </c>
      <c r="T41" s="10" t="s">
        <v>214</v>
      </c>
      <c r="U41" s="9" t="s">
        <v>21</v>
      </c>
      <c r="V41" s="9" t="s">
        <v>21</v>
      </c>
      <c r="W41" s="9" t="s">
        <v>21</v>
      </c>
      <c r="X41" s="9" t="s">
        <v>21</v>
      </c>
      <c r="Y41" s="9" t="s">
        <v>21</v>
      </c>
      <c r="Z41" s="9" t="s">
        <v>21</v>
      </c>
    </row>
    <row r="42" spans="1:26" ht="18" customHeight="1" x14ac:dyDescent="0.2">
      <c r="A42" s="10" t="s">
        <v>109</v>
      </c>
      <c r="B42" s="40" t="s">
        <v>143</v>
      </c>
      <c r="C42" s="10" t="s">
        <v>177</v>
      </c>
      <c r="D42" s="10" t="s">
        <v>174</v>
      </c>
      <c r="E42" s="10" t="s">
        <v>21</v>
      </c>
      <c r="F42" s="10" t="s">
        <v>214</v>
      </c>
      <c r="G42" s="10" t="s">
        <v>21</v>
      </c>
      <c r="H42" s="10" t="s">
        <v>214</v>
      </c>
      <c r="I42" s="10" t="s">
        <v>21</v>
      </c>
      <c r="J42" s="10" t="s">
        <v>214</v>
      </c>
      <c r="K42" s="10" t="s">
        <v>21</v>
      </c>
      <c r="L42" s="10" t="s">
        <v>214</v>
      </c>
      <c r="M42" s="10" t="s">
        <v>21</v>
      </c>
      <c r="N42" s="10" t="s">
        <v>214</v>
      </c>
      <c r="O42" s="10" t="s">
        <v>21</v>
      </c>
      <c r="P42" s="10" t="s">
        <v>214</v>
      </c>
      <c r="Q42" s="10" t="s">
        <v>21</v>
      </c>
      <c r="R42" s="10" t="s">
        <v>214</v>
      </c>
      <c r="S42" s="10" t="s">
        <v>21</v>
      </c>
      <c r="T42" s="10" t="s">
        <v>214</v>
      </c>
      <c r="U42" s="9" t="s">
        <v>21</v>
      </c>
      <c r="V42" s="9" t="s">
        <v>21</v>
      </c>
      <c r="W42" s="9" t="s">
        <v>21</v>
      </c>
      <c r="X42" s="9" t="s">
        <v>21</v>
      </c>
      <c r="Y42" s="9" t="s">
        <v>21</v>
      </c>
      <c r="Z42" s="9" t="s">
        <v>21</v>
      </c>
    </row>
    <row r="43" spans="1:26" ht="18" customHeight="1" x14ac:dyDescent="0.2">
      <c r="A43" s="10" t="s">
        <v>109</v>
      </c>
      <c r="B43" s="40" t="s">
        <v>144</v>
      </c>
      <c r="C43" s="10" t="s">
        <v>177</v>
      </c>
      <c r="D43" s="10" t="s">
        <v>174</v>
      </c>
      <c r="E43" s="10" t="s">
        <v>21</v>
      </c>
      <c r="F43" s="10" t="s">
        <v>214</v>
      </c>
      <c r="G43" s="10" t="s">
        <v>21</v>
      </c>
      <c r="H43" s="10" t="s">
        <v>214</v>
      </c>
      <c r="I43" s="10" t="s">
        <v>21</v>
      </c>
      <c r="J43" s="10" t="s">
        <v>214</v>
      </c>
      <c r="K43" s="10" t="s">
        <v>21</v>
      </c>
      <c r="L43" s="10" t="s">
        <v>214</v>
      </c>
      <c r="M43" s="10" t="s">
        <v>21</v>
      </c>
      <c r="N43" s="10" t="s">
        <v>214</v>
      </c>
      <c r="O43" s="10" t="s">
        <v>21</v>
      </c>
      <c r="P43" s="10" t="s">
        <v>214</v>
      </c>
      <c r="Q43" s="10" t="s">
        <v>21</v>
      </c>
      <c r="R43" s="10" t="s">
        <v>214</v>
      </c>
      <c r="S43" s="10" t="s">
        <v>21</v>
      </c>
      <c r="T43" s="10" t="s">
        <v>214</v>
      </c>
      <c r="U43" s="9" t="s">
        <v>21</v>
      </c>
      <c r="V43" s="9" t="s">
        <v>21</v>
      </c>
      <c r="W43" s="9" t="s">
        <v>21</v>
      </c>
      <c r="X43" s="9" t="s">
        <v>21</v>
      </c>
      <c r="Y43" s="9" t="s">
        <v>21</v>
      </c>
      <c r="Z43" s="9" t="s">
        <v>21</v>
      </c>
    </row>
    <row r="44" spans="1:26" ht="18" customHeight="1" x14ac:dyDescent="0.2">
      <c r="A44" s="10" t="s">
        <v>265</v>
      </c>
      <c r="B44" s="40" t="s">
        <v>223</v>
      </c>
      <c r="C44" s="10" t="s">
        <v>177</v>
      </c>
      <c r="D44" s="10" t="s">
        <v>174</v>
      </c>
      <c r="E44" s="10" t="s">
        <v>21</v>
      </c>
      <c r="F44" s="10" t="s">
        <v>214</v>
      </c>
      <c r="G44" s="10" t="s">
        <v>21</v>
      </c>
      <c r="H44" s="10" t="s">
        <v>214</v>
      </c>
      <c r="I44" s="10" t="s">
        <v>21</v>
      </c>
      <c r="J44" s="10" t="s">
        <v>214</v>
      </c>
      <c r="K44" s="10" t="s">
        <v>21</v>
      </c>
      <c r="L44" s="10" t="s">
        <v>214</v>
      </c>
      <c r="M44" s="10" t="s">
        <v>21</v>
      </c>
      <c r="N44" s="10" t="s">
        <v>214</v>
      </c>
      <c r="O44" s="10" t="s">
        <v>21</v>
      </c>
      <c r="P44" s="10" t="s">
        <v>214</v>
      </c>
      <c r="Q44" s="10" t="s">
        <v>21</v>
      </c>
      <c r="R44" s="10" t="s">
        <v>214</v>
      </c>
      <c r="S44" s="10" t="s">
        <v>21</v>
      </c>
      <c r="T44" s="10" t="s">
        <v>214</v>
      </c>
      <c r="U44" s="10"/>
      <c r="V44" s="10"/>
      <c r="W44" s="10"/>
      <c r="X44" s="10"/>
      <c r="Y44" s="10"/>
      <c r="Z44" s="10"/>
    </row>
    <row r="45" spans="1:26" ht="18" customHeight="1" x14ac:dyDescent="0.2">
      <c r="A45" s="10" t="s">
        <v>265</v>
      </c>
      <c r="B45" s="40" t="s">
        <v>224</v>
      </c>
      <c r="C45" s="10" t="s">
        <v>177</v>
      </c>
      <c r="D45" s="10" t="s">
        <v>174</v>
      </c>
      <c r="E45" s="10" t="s">
        <v>21</v>
      </c>
      <c r="F45" s="10" t="s">
        <v>214</v>
      </c>
      <c r="G45" s="10" t="s">
        <v>21</v>
      </c>
      <c r="H45" s="10" t="s">
        <v>214</v>
      </c>
      <c r="I45" s="10" t="s">
        <v>21</v>
      </c>
      <c r="J45" s="10" t="s">
        <v>214</v>
      </c>
      <c r="K45" s="10" t="s">
        <v>21</v>
      </c>
      <c r="L45" s="10" t="s">
        <v>214</v>
      </c>
      <c r="M45" s="10" t="s">
        <v>21</v>
      </c>
      <c r="N45" s="10" t="s">
        <v>214</v>
      </c>
      <c r="O45" s="10" t="s">
        <v>21</v>
      </c>
      <c r="P45" s="10" t="s">
        <v>214</v>
      </c>
      <c r="Q45" s="10" t="s">
        <v>21</v>
      </c>
      <c r="R45" s="10" t="s">
        <v>214</v>
      </c>
      <c r="S45" s="10" t="s">
        <v>21</v>
      </c>
      <c r="T45" s="10" t="s">
        <v>214</v>
      </c>
      <c r="U45" s="10"/>
      <c r="V45" s="10"/>
      <c r="W45" s="10"/>
      <c r="X45" s="10"/>
      <c r="Y45" s="10"/>
      <c r="Z45" s="10"/>
    </row>
    <row r="46" spans="1:26" ht="18" customHeight="1" x14ac:dyDescent="0.2">
      <c r="A46" s="10" t="s">
        <v>265</v>
      </c>
      <c r="B46" s="40" t="s">
        <v>225</v>
      </c>
      <c r="C46" s="10" t="s">
        <v>177</v>
      </c>
      <c r="D46" s="10" t="s">
        <v>174</v>
      </c>
      <c r="E46" s="10" t="s">
        <v>21</v>
      </c>
      <c r="F46" s="10" t="s">
        <v>214</v>
      </c>
      <c r="G46" s="10" t="s">
        <v>21</v>
      </c>
      <c r="H46" s="10" t="s">
        <v>214</v>
      </c>
      <c r="I46" s="10" t="s">
        <v>21</v>
      </c>
      <c r="J46" s="10" t="s">
        <v>214</v>
      </c>
      <c r="K46" s="10" t="s">
        <v>21</v>
      </c>
      <c r="L46" s="10" t="s">
        <v>214</v>
      </c>
      <c r="M46" s="10" t="s">
        <v>21</v>
      </c>
      <c r="N46" s="10" t="s">
        <v>214</v>
      </c>
      <c r="O46" s="10" t="s">
        <v>21</v>
      </c>
      <c r="P46" s="10" t="s">
        <v>214</v>
      </c>
      <c r="Q46" s="10" t="s">
        <v>21</v>
      </c>
      <c r="R46" s="10" t="s">
        <v>214</v>
      </c>
      <c r="S46" s="10" t="s">
        <v>21</v>
      </c>
      <c r="T46" s="10" t="s">
        <v>214</v>
      </c>
      <c r="U46" s="10"/>
      <c r="V46" s="10"/>
      <c r="W46" s="10"/>
      <c r="X46" s="10"/>
      <c r="Y46" s="10"/>
      <c r="Z46" s="10"/>
    </row>
    <row r="47" spans="1:26" ht="18" customHeight="1" x14ac:dyDescent="0.2">
      <c r="A47" s="10" t="s">
        <v>160</v>
      </c>
      <c r="B47" s="40" t="s">
        <v>69</v>
      </c>
      <c r="C47" s="10" t="s">
        <v>178</v>
      </c>
      <c r="D47" s="10" t="s">
        <v>174</v>
      </c>
      <c r="E47" s="10" t="s">
        <v>21</v>
      </c>
      <c r="F47" s="10" t="s">
        <v>214</v>
      </c>
      <c r="G47" s="10" t="s">
        <v>21</v>
      </c>
      <c r="H47" s="10" t="s">
        <v>214</v>
      </c>
      <c r="I47" s="10" t="s">
        <v>21</v>
      </c>
      <c r="J47" s="10" t="s">
        <v>214</v>
      </c>
      <c r="K47" s="10" t="s">
        <v>21</v>
      </c>
      <c r="L47" s="10" t="s">
        <v>214</v>
      </c>
      <c r="M47" s="10" t="s">
        <v>21</v>
      </c>
      <c r="N47" s="10" t="s">
        <v>214</v>
      </c>
      <c r="O47" s="10" t="s">
        <v>21</v>
      </c>
      <c r="P47" s="10" t="s">
        <v>214</v>
      </c>
      <c r="Q47" s="10" t="s">
        <v>21</v>
      </c>
      <c r="R47" s="10" t="s">
        <v>214</v>
      </c>
      <c r="S47" s="10" t="s">
        <v>21</v>
      </c>
      <c r="T47" s="10" t="s">
        <v>214</v>
      </c>
      <c r="U47" s="9" t="s">
        <v>21</v>
      </c>
      <c r="V47" s="9" t="s">
        <v>21</v>
      </c>
      <c r="W47" s="9" t="s">
        <v>21</v>
      </c>
      <c r="X47" s="9" t="s">
        <v>21</v>
      </c>
      <c r="Y47" s="9" t="s">
        <v>21</v>
      </c>
      <c r="Z47" s="9" t="s">
        <v>21</v>
      </c>
    </row>
    <row r="48" spans="1:26" ht="18" customHeight="1" x14ac:dyDescent="0.2">
      <c r="A48" s="10" t="s">
        <v>160</v>
      </c>
      <c r="B48" s="40" t="s">
        <v>161</v>
      </c>
      <c r="C48" s="10" t="s">
        <v>178</v>
      </c>
      <c r="D48" s="10" t="s">
        <v>174</v>
      </c>
      <c r="E48" s="10" t="s">
        <v>21</v>
      </c>
      <c r="F48" s="10" t="s">
        <v>214</v>
      </c>
      <c r="G48" s="10" t="s">
        <v>21</v>
      </c>
      <c r="H48" s="10" t="s">
        <v>214</v>
      </c>
      <c r="I48" s="10" t="s">
        <v>21</v>
      </c>
      <c r="J48" s="10" t="s">
        <v>214</v>
      </c>
      <c r="K48" s="10" t="s">
        <v>21</v>
      </c>
      <c r="L48" s="10" t="s">
        <v>214</v>
      </c>
      <c r="M48" s="10" t="s">
        <v>21</v>
      </c>
      <c r="N48" s="10" t="s">
        <v>214</v>
      </c>
      <c r="O48" s="10" t="s">
        <v>21</v>
      </c>
      <c r="P48" s="10" t="s">
        <v>214</v>
      </c>
      <c r="Q48" s="10" t="s">
        <v>21</v>
      </c>
      <c r="R48" s="10" t="s">
        <v>214</v>
      </c>
      <c r="S48" s="10" t="s">
        <v>21</v>
      </c>
      <c r="T48" s="10" t="s">
        <v>214</v>
      </c>
      <c r="U48" s="9" t="s">
        <v>21</v>
      </c>
      <c r="V48" s="9" t="s">
        <v>21</v>
      </c>
      <c r="W48" s="9" t="s">
        <v>21</v>
      </c>
      <c r="X48" s="9" t="s">
        <v>21</v>
      </c>
      <c r="Y48" s="9" t="s">
        <v>21</v>
      </c>
      <c r="Z48" s="9" t="s">
        <v>21</v>
      </c>
    </row>
    <row r="49" spans="1:26" ht="18" customHeight="1" x14ac:dyDescent="0.2">
      <c r="A49" s="10" t="s">
        <v>160</v>
      </c>
      <c r="B49" s="40" t="s">
        <v>70</v>
      </c>
      <c r="C49" s="10" t="s">
        <v>178</v>
      </c>
      <c r="D49" s="10" t="s">
        <v>174</v>
      </c>
      <c r="E49" s="10" t="s">
        <v>21</v>
      </c>
      <c r="F49" s="10" t="s">
        <v>214</v>
      </c>
      <c r="G49" s="10" t="s">
        <v>21</v>
      </c>
      <c r="H49" s="10" t="s">
        <v>214</v>
      </c>
      <c r="I49" s="10" t="s">
        <v>21</v>
      </c>
      <c r="J49" s="10" t="s">
        <v>214</v>
      </c>
      <c r="K49" s="10" t="s">
        <v>21</v>
      </c>
      <c r="L49" s="10" t="s">
        <v>214</v>
      </c>
      <c r="M49" s="10" t="s">
        <v>21</v>
      </c>
      <c r="N49" s="10" t="s">
        <v>214</v>
      </c>
      <c r="O49" s="10" t="s">
        <v>21</v>
      </c>
      <c r="P49" s="10" t="s">
        <v>214</v>
      </c>
      <c r="Q49" s="10" t="s">
        <v>21</v>
      </c>
      <c r="R49" s="10" t="s">
        <v>214</v>
      </c>
      <c r="S49" s="10" t="s">
        <v>21</v>
      </c>
      <c r="T49" s="10" t="s">
        <v>214</v>
      </c>
      <c r="U49" s="9" t="s">
        <v>21</v>
      </c>
      <c r="V49" s="9" t="s">
        <v>21</v>
      </c>
      <c r="W49" s="9" t="s">
        <v>21</v>
      </c>
      <c r="X49" s="9" t="s">
        <v>21</v>
      </c>
      <c r="Y49" s="9" t="s">
        <v>21</v>
      </c>
      <c r="Z49" s="9" t="s">
        <v>21</v>
      </c>
    </row>
    <row r="50" spans="1:26" ht="18" customHeight="1" x14ac:dyDescent="0.2">
      <c r="A50" s="10" t="s">
        <v>160</v>
      </c>
      <c r="B50" s="40" t="s">
        <v>97</v>
      </c>
      <c r="C50" s="10" t="s">
        <v>178</v>
      </c>
      <c r="D50" s="10" t="s">
        <v>174</v>
      </c>
      <c r="E50" s="10" t="s">
        <v>21</v>
      </c>
      <c r="F50" s="10" t="s">
        <v>214</v>
      </c>
      <c r="G50" s="10" t="s">
        <v>21</v>
      </c>
      <c r="H50" s="10" t="s">
        <v>214</v>
      </c>
      <c r="I50" s="10" t="s">
        <v>21</v>
      </c>
      <c r="J50" s="10" t="s">
        <v>214</v>
      </c>
      <c r="K50" s="10" t="s">
        <v>21</v>
      </c>
      <c r="L50" s="10" t="s">
        <v>214</v>
      </c>
      <c r="M50" s="10" t="s">
        <v>21</v>
      </c>
      <c r="N50" s="10" t="s">
        <v>214</v>
      </c>
      <c r="O50" s="10" t="s">
        <v>21</v>
      </c>
      <c r="P50" s="10" t="s">
        <v>214</v>
      </c>
      <c r="Q50" s="10" t="s">
        <v>21</v>
      </c>
      <c r="R50" s="10" t="s">
        <v>214</v>
      </c>
      <c r="S50" s="10" t="s">
        <v>21</v>
      </c>
      <c r="T50" s="10" t="s">
        <v>214</v>
      </c>
      <c r="U50" s="9" t="s">
        <v>21</v>
      </c>
      <c r="V50" s="9" t="s">
        <v>21</v>
      </c>
      <c r="W50" s="9" t="s">
        <v>21</v>
      </c>
      <c r="X50" s="9" t="s">
        <v>21</v>
      </c>
      <c r="Y50" s="9" t="s">
        <v>21</v>
      </c>
      <c r="Z50" s="9" t="s">
        <v>21</v>
      </c>
    </row>
    <row r="51" spans="1:26" ht="18" customHeight="1" x14ac:dyDescent="0.2">
      <c r="A51" s="10" t="s">
        <v>160</v>
      </c>
      <c r="B51" s="40" t="s">
        <v>71</v>
      </c>
      <c r="C51" s="10" t="s">
        <v>178</v>
      </c>
      <c r="D51" s="10" t="s">
        <v>174</v>
      </c>
      <c r="E51" s="10" t="s">
        <v>21</v>
      </c>
      <c r="F51" s="10" t="s">
        <v>214</v>
      </c>
      <c r="G51" s="10" t="s">
        <v>21</v>
      </c>
      <c r="H51" s="10" t="s">
        <v>214</v>
      </c>
      <c r="I51" s="10" t="s">
        <v>21</v>
      </c>
      <c r="J51" s="10" t="s">
        <v>214</v>
      </c>
      <c r="K51" s="10" t="s">
        <v>21</v>
      </c>
      <c r="L51" s="10" t="s">
        <v>214</v>
      </c>
      <c r="M51" s="10" t="s">
        <v>21</v>
      </c>
      <c r="N51" s="10" t="s">
        <v>214</v>
      </c>
      <c r="O51" s="10" t="s">
        <v>21</v>
      </c>
      <c r="P51" s="10" t="s">
        <v>214</v>
      </c>
      <c r="Q51" s="10" t="s">
        <v>21</v>
      </c>
      <c r="R51" s="10" t="s">
        <v>214</v>
      </c>
      <c r="S51" s="10" t="s">
        <v>21</v>
      </c>
      <c r="T51" s="10" t="s">
        <v>214</v>
      </c>
      <c r="U51" s="9" t="s">
        <v>21</v>
      </c>
      <c r="V51" s="9" t="s">
        <v>21</v>
      </c>
      <c r="W51" s="9" t="s">
        <v>21</v>
      </c>
      <c r="X51" s="9" t="s">
        <v>21</v>
      </c>
      <c r="Y51" s="9" t="s">
        <v>21</v>
      </c>
      <c r="Z51" s="9" t="s">
        <v>21</v>
      </c>
    </row>
    <row r="52" spans="1:26" ht="18" customHeight="1" x14ac:dyDescent="0.2">
      <c r="A52" s="10" t="s">
        <v>265</v>
      </c>
      <c r="B52" s="40" t="s">
        <v>226</v>
      </c>
      <c r="C52" s="10" t="s">
        <v>178</v>
      </c>
      <c r="D52" s="10" t="s">
        <v>174</v>
      </c>
      <c r="E52" s="10" t="s">
        <v>21</v>
      </c>
      <c r="F52" s="10" t="s">
        <v>214</v>
      </c>
      <c r="G52" s="10" t="s">
        <v>21</v>
      </c>
      <c r="H52" s="10" t="s">
        <v>214</v>
      </c>
      <c r="I52" s="10" t="s">
        <v>21</v>
      </c>
      <c r="J52" s="10" t="s">
        <v>214</v>
      </c>
      <c r="K52" s="10" t="s">
        <v>21</v>
      </c>
      <c r="L52" s="10" t="s">
        <v>214</v>
      </c>
      <c r="M52" s="10" t="s">
        <v>21</v>
      </c>
      <c r="N52" s="10" t="s">
        <v>214</v>
      </c>
      <c r="O52" s="10" t="s">
        <v>21</v>
      </c>
      <c r="P52" s="10" t="s">
        <v>214</v>
      </c>
      <c r="Q52" s="10" t="s">
        <v>21</v>
      </c>
      <c r="R52" s="10" t="s">
        <v>214</v>
      </c>
      <c r="S52" s="10" t="s">
        <v>21</v>
      </c>
      <c r="T52" s="10" t="s">
        <v>214</v>
      </c>
      <c r="U52" s="9" t="s">
        <v>21</v>
      </c>
      <c r="V52" s="9" t="s">
        <v>21</v>
      </c>
      <c r="W52" s="9" t="s">
        <v>21</v>
      </c>
      <c r="X52" s="9" t="s">
        <v>21</v>
      </c>
      <c r="Y52" s="9" t="s">
        <v>21</v>
      </c>
      <c r="Z52" s="9" t="s">
        <v>21</v>
      </c>
    </row>
    <row r="53" spans="1:26" ht="18" customHeight="1" x14ac:dyDescent="0.2">
      <c r="A53" s="10" t="s">
        <v>265</v>
      </c>
      <c r="B53" s="40" t="s">
        <v>227</v>
      </c>
      <c r="C53" s="10" t="s">
        <v>178</v>
      </c>
      <c r="D53" s="10" t="s">
        <v>174</v>
      </c>
      <c r="E53" s="10" t="s">
        <v>21</v>
      </c>
      <c r="F53" s="10" t="s">
        <v>214</v>
      </c>
      <c r="G53" s="10" t="s">
        <v>21</v>
      </c>
      <c r="H53" s="10" t="s">
        <v>214</v>
      </c>
      <c r="I53" s="10" t="s">
        <v>21</v>
      </c>
      <c r="J53" s="10" t="s">
        <v>214</v>
      </c>
      <c r="K53" s="10" t="s">
        <v>21</v>
      </c>
      <c r="L53" s="10" t="s">
        <v>214</v>
      </c>
      <c r="M53" s="10" t="s">
        <v>21</v>
      </c>
      <c r="N53" s="10" t="s">
        <v>214</v>
      </c>
      <c r="O53" s="10" t="s">
        <v>21</v>
      </c>
      <c r="P53" s="10" t="s">
        <v>214</v>
      </c>
      <c r="Q53" s="10" t="s">
        <v>21</v>
      </c>
      <c r="R53" s="10" t="s">
        <v>214</v>
      </c>
      <c r="S53" s="10" t="s">
        <v>21</v>
      </c>
      <c r="T53" s="10" t="s">
        <v>214</v>
      </c>
      <c r="U53" s="9" t="s">
        <v>21</v>
      </c>
      <c r="V53" s="9" t="s">
        <v>21</v>
      </c>
      <c r="W53" s="9" t="s">
        <v>21</v>
      </c>
      <c r="X53" s="9" t="s">
        <v>21</v>
      </c>
      <c r="Y53" s="9" t="s">
        <v>21</v>
      </c>
      <c r="Z53" s="9" t="s">
        <v>21</v>
      </c>
    </row>
    <row r="54" spans="1:26" ht="18" customHeight="1" x14ac:dyDescent="0.2">
      <c r="A54" s="10" t="s">
        <v>265</v>
      </c>
      <c r="B54" s="40" t="s">
        <v>228</v>
      </c>
      <c r="C54" s="10" t="s">
        <v>178</v>
      </c>
      <c r="D54" s="10" t="s">
        <v>174</v>
      </c>
      <c r="E54" s="10" t="s">
        <v>21</v>
      </c>
      <c r="F54" s="10" t="s">
        <v>214</v>
      </c>
      <c r="G54" s="10" t="s">
        <v>21</v>
      </c>
      <c r="H54" s="10" t="s">
        <v>214</v>
      </c>
      <c r="I54" s="10" t="s">
        <v>21</v>
      </c>
      <c r="J54" s="10" t="s">
        <v>214</v>
      </c>
      <c r="K54" s="10" t="s">
        <v>21</v>
      </c>
      <c r="L54" s="10" t="s">
        <v>214</v>
      </c>
      <c r="M54" s="10" t="s">
        <v>21</v>
      </c>
      <c r="N54" s="10" t="s">
        <v>214</v>
      </c>
      <c r="O54" s="10" t="s">
        <v>21</v>
      </c>
      <c r="P54" s="10" t="s">
        <v>214</v>
      </c>
      <c r="Q54" s="10" t="s">
        <v>21</v>
      </c>
      <c r="R54" s="10" t="s">
        <v>214</v>
      </c>
      <c r="S54" s="10" t="s">
        <v>21</v>
      </c>
      <c r="T54" s="10" t="s">
        <v>214</v>
      </c>
      <c r="U54" s="9" t="s">
        <v>21</v>
      </c>
      <c r="V54" s="9" t="s">
        <v>21</v>
      </c>
      <c r="W54" s="9" t="s">
        <v>21</v>
      </c>
      <c r="X54" s="9" t="s">
        <v>21</v>
      </c>
      <c r="Y54" s="9" t="s">
        <v>21</v>
      </c>
      <c r="Z54" s="9" t="s">
        <v>21</v>
      </c>
    </row>
    <row r="55" spans="1:26" ht="18" customHeight="1" x14ac:dyDescent="0.2">
      <c r="A55" s="10" t="s">
        <v>167</v>
      </c>
      <c r="B55" s="40" t="s">
        <v>68</v>
      </c>
      <c r="C55" s="10" t="s">
        <v>178</v>
      </c>
      <c r="D55" s="10" t="s">
        <v>174</v>
      </c>
      <c r="E55" s="10" t="s">
        <v>21</v>
      </c>
      <c r="F55" s="10" t="s">
        <v>214</v>
      </c>
      <c r="G55" s="10" t="s">
        <v>21</v>
      </c>
      <c r="H55" s="10" t="s">
        <v>214</v>
      </c>
      <c r="I55" s="10" t="s">
        <v>21</v>
      </c>
      <c r="J55" s="10" t="s">
        <v>214</v>
      </c>
      <c r="K55" s="10" t="s">
        <v>21</v>
      </c>
      <c r="L55" s="10" t="s">
        <v>214</v>
      </c>
      <c r="M55" s="10" t="s">
        <v>21</v>
      </c>
      <c r="N55" s="10" t="s">
        <v>214</v>
      </c>
      <c r="O55" s="10" t="s">
        <v>21</v>
      </c>
      <c r="P55" s="10" t="s">
        <v>214</v>
      </c>
      <c r="Q55" s="10" t="s">
        <v>21</v>
      </c>
      <c r="R55" s="10" t="s">
        <v>214</v>
      </c>
      <c r="S55" s="10" t="s">
        <v>21</v>
      </c>
      <c r="T55" s="10" t="s">
        <v>214</v>
      </c>
      <c r="U55" s="10"/>
      <c r="V55" s="10"/>
      <c r="W55" s="10"/>
      <c r="X55" s="10"/>
      <c r="Y55" s="10"/>
      <c r="Z55" s="10"/>
    </row>
    <row r="56" spans="1:26" ht="18" customHeight="1" x14ac:dyDescent="0.2">
      <c r="A56" s="10" t="s">
        <v>265</v>
      </c>
      <c r="B56" s="40" t="s">
        <v>229</v>
      </c>
      <c r="C56" s="10" t="s">
        <v>178</v>
      </c>
      <c r="D56" s="10" t="s">
        <v>174</v>
      </c>
      <c r="E56" s="10" t="s">
        <v>21</v>
      </c>
      <c r="F56" s="10" t="s">
        <v>214</v>
      </c>
      <c r="G56" s="10" t="s">
        <v>21</v>
      </c>
      <c r="H56" s="10" t="s">
        <v>214</v>
      </c>
      <c r="I56" s="10" t="s">
        <v>21</v>
      </c>
      <c r="J56" s="10" t="s">
        <v>214</v>
      </c>
      <c r="K56" s="10" t="s">
        <v>21</v>
      </c>
      <c r="L56" s="10" t="s">
        <v>214</v>
      </c>
      <c r="M56" s="10" t="s">
        <v>21</v>
      </c>
      <c r="N56" s="10" t="s">
        <v>214</v>
      </c>
      <c r="O56" s="10" t="s">
        <v>21</v>
      </c>
      <c r="P56" s="10" t="s">
        <v>214</v>
      </c>
      <c r="Q56" s="10" t="s">
        <v>300</v>
      </c>
      <c r="R56" s="10" t="s">
        <v>214</v>
      </c>
      <c r="S56" s="10" t="s">
        <v>21</v>
      </c>
      <c r="T56" s="10" t="s">
        <v>214</v>
      </c>
      <c r="U56" s="9" t="s">
        <v>21</v>
      </c>
      <c r="V56" s="9" t="s">
        <v>21</v>
      </c>
      <c r="W56" s="9" t="s">
        <v>21</v>
      </c>
      <c r="X56" s="9" t="s">
        <v>21</v>
      </c>
      <c r="Y56" s="9" t="s">
        <v>21</v>
      </c>
      <c r="Z56" s="9" t="s">
        <v>21</v>
      </c>
    </row>
    <row r="57" spans="1:26" ht="18" customHeight="1" x14ac:dyDescent="0.2">
      <c r="A57" s="10" t="s">
        <v>265</v>
      </c>
      <c r="B57" s="40" t="s">
        <v>25</v>
      </c>
      <c r="C57" s="10" t="s">
        <v>178</v>
      </c>
      <c r="D57" s="10" t="s">
        <v>174</v>
      </c>
      <c r="E57" s="10" t="s">
        <v>21</v>
      </c>
      <c r="F57" s="10" t="s">
        <v>214</v>
      </c>
      <c r="G57" s="10" t="s">
        <v>21</v>
      </c>
      <c r="H57" s="10" t="s">
        <v>214</v>
      </c>
      <c r="I57" s="10" t="s">
        <v>21</v>
      </c>
      <c r="J57" s="10" t="s">
        <v>214</v>
      </c>
      <c r="K57" s="10" t="s">
        <v>21</v>
      </c>
      <c r="L57" s="10" t="s">
        <v>214</v>
      </c>
      <c r="M57" s="10" t="s">
        <v>21</v>
      </c>
      <c r="N57" s="10" t="s">
        <v>214</v>
      </c>
      <c r="O57" s="10" t="s">
        <v>21</v>
      </c>
      <c r="P57" s="10" t="s">
        <v>214</v>
      </c>
      <c r="Q57" s="10" t="s">
        <v>21</v>
      </c>
      <c r="R57" s="10" t="s">
        <v>214</v>
      </c>
      <c r="S57" s="10" t="s">
        <v>21</v>
      </c>
      <c r="T57" s="10" t="s">
        <v>214</v>
      </c>
      <c r="U57" s="9" t="s">
        <v>21</v>
      </c>
      <c r="V57" s="9" t="s">
        <v>21</v>
      </c>
      <c r="W57" s="9" t="s">
        <v>21</v>
      </c>
      <c r="X57" s="9" t="s">
        <v>21</v>
      </c>
      <c r="Y57" s="9" t="s">
        <v>21</v>
      </c>
      <c r="Z57" s="9" t="s">
        <v>21</v>
      </c>
    </row>
    <row r="58" spans="1:26" ht="18" customHeight="1" x14ac:dyDescent="0.2">
      <c r="A58" s="10" t="s">
        <v>265</v>
      </c>
      <c r="B58" s="40" t="s">
        <v>230</v>
      </c>
      <c r="C58" s="10" t="s">
        <v>178</v>
      </c>
      <c r="D58" s="10" t="s">
        <v>174</v>
      </c>
      <c r="E58" s="10" t="s">
        <v>21</v>
      </c>
      <c r="F58" s="10" t="s">
        <v>214</v>
      </c>
      <c r="G58" s="10" t="s">
        <v>21</v>
      </c>
      <c r="H58" s="10" t="s">
        <v>214</v>
      </c>
      <c r="I58" s="10" t="s">
        <v>21</v>
      </c>
      <c r="J58" s="10" t="s">
        <v>214</v>
      </c>
      <c r="K58" s="10" t="s">
        <v>21</v>
      </c>
      <c r="L58" s="10" t="s">
        <v>214</v>
      </c>
      <c r="M58" s="10" t="s">
        <v>21</v>
      </c>
      <c r="N58" s="10" t="s">
        <v>214</v>
      </c>
      <c r="O58" s="10" t="s">
        <v>21</v>
      </c>
      <c r="P58" s="10" t="s">
        <v>214</v>
      </c>
      <c r="Q58" s="10" t="s">
        <v>21</v>
      </c>
      <c r="R58" s="10" t="s">
        <v>214</v>
      </c>
      <c r="S58" s="10" t="s">
        <v>21</v>
      </c>
      <c r="T58" s="10" t="s">
        <v>214</v>
      </c>
      <c r="U58" s="9" t="s">
        <v>21</v>
      </c>
      <c r="V58" s="9" t="s">
        <v>21</v>
      </c>
      <c r="W58" s="9" t="s">
        <v>21</v>
      </c>
      <c r="X58" s="9" t="s">
        <v>21</v>
      </c>
      <c r="Y58" s="9" t="s">
        <v>21</v>
      </c>
      <c r="Z58" s="9" t="s">
        <v>21</v>
      </c>
    </row>
    <row r="59" spans="1:26" ht="18" customHeight="1" x14ac:dyDescent="0.2">
      <c r="A59" s="10" t="s">
        <v>167</v>
      </c>
      <c r="B59" s="40" t="s">
        <v>98</v>
      </c>
      <c r="C59" s="10" t="s">
        <v>178</v>
      </c>
      <c r="D59" s="10" t="s">
        <v>174</v>
      </c>
      <c r="E59" s="10" t="s">
        <v>21</v>
      </c>
      <c r="F59" s="10" t="s">
        <v>214</v>
      </c>
      <c r="G59" s="10" t="s">
        <v>21</v>
      </c>
      <c r="H59" s="10" t="s">
        <v>214</v>
      </c>
      <c r="I59" s="10" t="s">
        <v>21</v>
      </c>
      <c r="J59" s="10" t="s">
        <v>214</v>
      </c>
      <c r="K59" s="10" t="s">
        <v>21</v>
      </c>
      <c r="L59" s="10" t="s">
        <v>214</v>
      </c>
      <c r="M59" s="10" t="s">
        <v>21</v>
      </c>
      <c r="N59" s="10" t="s">
        <v>214</v>
      </c>
      <c r="O59" s="10" t="s">
        <v>21</v>
      </c>
      <c r="P59" s="10" t="s">
        <v>214</v>
      </c>
      <c r="Q59" s="10" t="s">
        <v>21</v>
      </c>
      <c r="R59" s="10" t="s">
        <v>214</v>
      </c>
      <c r="S59" s="10" t="s">
        <v>21</v>
      </c>
      <c r="T59" s="10" t="s">
        <v>214</v>
      </c>
      <c r="U59" s="9" t="s">
        <v>21</v>
      </c>
      <c r="V59" s="9" t="s">
        <v>21</v>
      </c>
      <c r="W59" s="9" t="s">
        <v>21</v>
      </c>
      <c r="X59" s="9" t="s">
        <v>21</v>
      </c>
      <c r="Y59" s="9" t="s">
        <v>21</v>
      </c>
      <c r="Z59" s="9" t="s">
        <v>21</v>
      </c>
    </row>
    <row r="60" spans="1:26" ht="18" customHeight="1" x14ac:dyDescent="0.2">
      <c r="A60" s="10" t="s">
        <v>160</v>
      </c>
      <c r="B60" s="40" t="s">
        <v>72</v>
      </c>
      <c r="C60" s="10" t="s">
        <v>178</v>
      </c>
      <c r="D60" s="10" t="s">
        <v>174</v>
      </c>
      <c r="E60" s="10" t="s">
        <v>21</v>
      </c>
      <c r="F60" s="10" t="s">
        <v>214</v>
      </c>
      <c r="G60" s="10" t="s">
        <v>21</v>
      </c>
      <c r="H60" s="10" t="s">
        <v>214</v>
      </c>
      <c r="I60" s="10" t="s">
        <v>21</v>
      </c>
      <c r="J60" s="10" t="s">
        <v>214</v>
      </c>
      <c r="K60" s="10" t="s">
        <v>21</v>
      </c>
      <c r="L60" s="10" t="s">
        <v>214</v>
      </c>
      <c r="M60" s="10" t="s">
        <v>21</v>
      </c>
      <c r="N60" s="10" t="s">
        <v>214</v>
      </c>
      <c r="O60" s="10" t="s">
        <v>21</v>
      </c>
      <c r="P60" s="10" t="s">
        <v>214</v>
      </c>
      <c r="Q60" s="10" t="s">
        <v>21</v>
      </c>
      <c r="R60" s="10" t="s">
        <v>214</v>
      </c>
      <c r="S60" s="10" t="s">
        <v>21</v>
      </c>
      <c r="T60" s="10" t="s">
        <v>214</v>
      </c>
      <c r="U60" s="9" t="s">
        <v>21</v>
      </c>
      <c r="V60" s="9" t="s">
        <v>21</v>
      </c>
      <c r="W60" s="9" t="s">
        <v>21</v>
      </c>
      <c r="X60" s="9" t="s">
        <v>21</v>
      </c>
      <c r="Y60" s="9" t="s">
        <v>21</v>
      </c>
      <c r="Z60" s="9" t="s">
        <v>21</v>
      </c>
    </row>
    <row r="61" spans="1:26" ht="18" customHeight="1" x14ac:dyDescent="0.2">
      <c r="A61" s="10" t="s">
        <v>160</v>
      </c>
      <c r="B61" s="40" t="s">
        <v>73</v>
      </c>
      <c r="C61" s="10" t="s">
        <v>178</v>
      </c>
      <c r="D61" s="10" t="s">
        <v>174</v>
      </c>
      <c r="E61" s="10" t="s">
        <v>21</v>
      </c>
      <c r="F61" s="10" t="s">
        <v>214</v>
      </c>
      <c r="G61" s="10" t="s">
        <v>21</v>
      </c>
      <c r="H61" s="10" t="s">
        <v>214</v>
      </c>
      <c r="I61" s="10" t="s">
        <v>21</v>
      </c>
      <c r="J61" s="10" t="s">
        <v>214</v>
      </c>
      <c r="K61" s="10" t="s">
        <v>21</v>
      </c>
      <c r="L61" s="10" t="s">
        <v>214</v>
      </c>
      <c r="M61" s="10" t="s">
        <v>21</v>
      </c>
      <c r="N61" s="10" t="s">
        <v>214</v>
      </c>
      <c r="O61" s="10" t="s">
        <v>21</v>
      </c>
      <c r="P61" s="10" t="s">
        <v>214</v>
      </c>
      <c r="Q61" s="10" t="s">
        <v>21</v>
      </c>
      <c r="R61" s="10" t="s">
        <v>214</v>
      </c>
      <c r="S61" s="10" t="s">
        <v>21</v>
      </c>
      <c r="T61" s="10" t="s">
        <v>214</v>
      </c>
      <c r="U61" s="9" t="s">
        <v>21</v>
      </c>
      <c r="V61" s="9" t="s">
        <v>21</v>
      </c>
      <c r="W61" s="9" t="s">
        <v>21</v>
      </c>
      <c r="X61" s="9" t="s">
        <v>21</v>
      </c>
      <c r="Y61" s="9" t="s">
        <v>21</v>
      </c>
      <c r="Z61" s="9" t="s">
        <v>21</v>
      </c>
    </row>
    <row r="62" spans="1:26" ht="18" customHeight="1" x14ac:dyDescent="0.2">
      <c r="A62" s="10" t="s">
        <v>160</v>
      </c>
      <c r="B62" s="40" t="s">
        <v>162</v>
      </c>
      <c r="C62" s="10" t="s">
        <v>178</v>
      </c>
      <c r="D62" s="10" t="s">
        <v>174</v>
      </c>
      <c r="E62" s="10" t="s">
        <v>21</v>
      </c>
      <c r="F62" s="10" t="s">
        <v>214</v>
      </c>
      <c r="G62" s="10" t="s">
        <v>21</v>
      </c>
      <c r="H62" s="10" t="s">
        <v>214</v>
      </c>
      <c r="I62" s="10" t="s">
        <v>21</v>
      </c>
      <c r="J62" s="10" t="s">
        <v>214</v>
      </c>
      <c r="K62" s="10" t="s">
        <v>21</v>
      </c>
      <c r="L62" s="10" t="s">
        <v>214</v>
      </c>
      <c r="M62" s="10" t="s">
        <v>21</v>
      </c>
      <c r="N62" s="10" t="s">
        <v>214</v>
      </c>
      <c r="O62" s="10" t="s">
        <v>21</v>
      </c>
      <c r="P62" s="10" t="s">
        <v>214</v>
      </c>
      <c r="Q62" s="10" t="s">
        <v>21</v>
      </c>
      <c r="R62" s="10" t="s">
        <v>214</v>
      </c>
      <c r="S62" s="10" t="s">
        <v>21</v>
      </c>
      <c r="T62" s="10" t="s">
        <v>214</v>
      </c>
      <c r="U62" s="9" t="s">
        <v>21</v>
      </c>
      <c r="V62" s="9" t="s">
        <v>21</v>
      </c>
      <c r="W62" s="9" t="s">
        <v>21</v>
      </c>
      <c r="X62" s="9" t="s">
        <v>21</v>
      </c>
      <c r="Y62" s="9" t="s">
        <v>21</v>
      </c>
      <c r="Z62" s="9" t="s">
        <v>21</v>
      </c>
    </row>
    <row r="63" spans="1:26" ht="18" customHeight="1" x14ac:dyDescent="0.2">
      <c r="A63" s="10" t="s">
        <v>265</v>
      </c>
      <c r="B63" s="40" t="s">
        <v>231</v>
      </c>
      <c r="C63" s="10" t="s">
        <v>178</v>
      </c>
      <c r="D63" s="10" t="s">
        <v>174</v>
      </c>
      <c r="E63" s="10" t="s">
        <v>21</v>
      </c>
      <c r="F63" s="10" t="s">
        <v>214</v>
      </c>
      <c r="G63" s="10" t="s">
        <v>21</v>
      </c>
      <c r="H63" s="10" t="s">
        <v>214</v>
      </c>
      <c r="I63" s="10" t="s">
        <v>21</v>
      </c>
      <c r="J63" s="10" t="s">
        <v>214</v>
      </c>
      <c r="K63" s="10" t="s">
        <v>21</v>
      </c>
      <c r="L63" s="10" t="s">
        <v>214</v>
      </c>
      <c r="M63" s="10" t="s">
        <v>21</v>
      </c>
      <c r="N63" s="10" t="s">
        <v>214</v>
      </c>
      <c r="O63" s="10" t="s">
        <v>21</v>
      </c>
      <c r="P63" s="10" t="s">
        <v>214</v>
      </c>
      <c r="Q63" s="10" t="s">
        <v>21</v>
      </c>
      <c r="R63" s="10" t="s">
        <v>214</v>
      </c>
      <c r="S63" s="10" t="s">
        <v>21</v>
      </c>
      <c r="T63" s="10" t="s">
        <v>214</v>
      </c>
      <c r="U63" s="10"/>
      <c r="V63" s="10"/>
      <c r="W63" s="10"/>
      <c r="X63" s="10"/>
      <c r="Y63" s="10"/>
      <c r="Z63" s="10"/>
    </row>
    <row r="64" spans="1:26" ht="18" customHeight="1" x14ac:dyDescent="0.2">
      <c r="A64" s="10" t="s">
        <v>167</v>
      </c>
      <c r="B64" s="40" t="s">
        <v>99</v>
      </c>
      <c r="C64" s="10" t="s">
        <v>178</v>
      </c>
      <c r="D64" s="10" t="s">
        <v>174</v>
      </c>
      <c r="E64" s="10" t="s">
        <v>21</v>
      </c>
      <c r="F64" s="10" t="s">
        <v>214</v>
      </c>
      <c r="G64" s="10" t="s">
        <v>21</v>
      </c>
      <c r="H64" s="10" t="s">
        <v>214</v>
      </c>
      <c r="I64" s="10" t="s">
        <v>21</v>
      </c>
      <c r="J64" s="10" t="s">
        <v>214</v>
      </c>
      <c r="K64" s="10" t="s">
        <v>21</v>
      </c>
      <c r="L64" s="10" t="s">
        <v>214</v>
      </c>
      <c r="M64" s="10" t="s">
        <v>21</v>
      </c>
      <c r="N64" s="10" t="s">
        <v>214</v>
      </c>
      <c r="O64" s="10" t="s">
        <v>21</v>
      </c>
      <c r="P64" s="10" t="s">
        <v>214</v>
      </c>
      <c r="Q64" s="10" t="s">
        <v>21</v>
      </c>
      <c r="R64" s="10" t="s">
        <v>214</v>
      </c>
      <c r="S64" s="10" t="s">
        <v>21</v>
      </c>
      <c r="T64" s="10" t="s">
        <v>214</v>
      </c>
      <c r="U64" s="9" t="s">
        <v>21</v>
      </c>
      <c r="V64" s="9" t="s">
        <v>21</v>
      </c>
      <c r="W64" s="9" t="s">
        <v>21</v>
      </c>
      <c r="X64" s="9" t="s">
        <v>21</v>
      </c>
      <c r="Y64" s="9" t="s">
        <v>21</v>
      </c>
      <c r="Z64" s="9" t="s">
        <v>21</v>
      </c>
    </row>
    <row r="65" spans="1:26" ht="18" customHeight="1" x14ac:dyDescent="0.2">
      <c r="A65" s="10" t="s">
        <v>265</v>
      </c>
      <c r="B65" s="40" t="s">
        <v>232</v>
      </c>
      <c r="C65" s="10" t="s">
        <v>178</v>
      </c>
      <c r="D65" s="10" t="s">
        <v>174</v>
      </c>
      <c r="E65" s="10" t="s">
        <v>21</v>
      </c>
      <c r="F65" s="10" t="s">
        <v>214</v>
      </c>
      <c r="G65" s="10" t="s">
        <v>21</v>
      </c>
      <c r="H65" s="10" t="s">
        <v>214</v>
      </c>
      <c r="I65" s="10" t="s">
        <v>21</v>
      </c>
      <c r="J65" s="10" t="s">
        <v>214</v>
      </c>
      <c r="K65" s="10" t="s">
        <v>21</v>
      </c>
      <c r="L65" s="10" t="s">
        <v>214</v>
      </c>
      <c r="M65" s="10" t="s">
        <v>21</v>
      </c>
      <c r="N65" s="10" t="s">
        <v>214</v>
      </c>
      <c r="O65" s="10" t="s">
        <v>21</v>
      </c>
      <c r="P65" s="10" t="s">
        <v>214</v>
      </c>
      <c r="Q65" s="10" t="s">
        <v>21</v>
      </c>
      <c r="R65" s="10" t="s">
        <v>214</v>
      </c>
      <c r="S65" s="10" t="s">
        <v>21</v>
      </c>
      <c r="T65" s="10" t="s">
        <v>214</v>
      </c>
      <c r="U65" s="9" t="s">
        <v>21</v>
      </c>
      <c r="V65" s="9" t="s">
        <v>21</v>
      </c>
      <c r="W65" s="9" t="s">
        <v>21</v>
      </c>
      <c r="X65" s="9" t="s">
        <v>21</v>
      </c>
      <c r="Y65" s="9" t="s">
        <v>21</v>
      </c>
      <c r="Z65" s="9" t="s">
        <v>21</v>
      </c>
    </row>
    <row r="66" spans="1:26" ht="18" customHeight="1" x14ac:dyDescent="0.2">
      <c r="A66" s="10" t="s">
        <v>167</v>
      </c>
      <c r="B66" s="40" t="s">
        <v>100</v>
      </c>
      <c r="C66" s="10" t="s">
        <v>178</v>
      </c>
      <c r="D66" s="10" t="s">
        <v>174</v>
      </c>
      <c r="E66" s="10" t="s">
        <v>21</v>
      </c>
      <c r="F66" s="10" t="s">
        <v>214</v>
      </c>
      <c r="G66" s="10" t="s">
        <v>21</v>
      </c>
      <c r="H66" s="10" t="s">
        <v>214</v>
      </c>
      <c r="I66" s="10" t="s">
        <v>21</v>
      </c>
      <c r="J66" s="10" t="s">
        <v>214</v>
      </c>
      <c r="K66" s="10" t="s">
        <v>21</v>
      </c>
      <c r="L66" s="10" t="s">
        <v>214</v>
      </c>
      <c r="M66" s="10" t="s">
        <v>21</v>
      </c>
      <c r="N66" s="10" t="s">
        <v>214</v>
      </c>
      <c r="O66" s="10" t="s">
        <v>21</v>
      </c>
      <c r="P66" s="10" t="s">
        <v>214</v>
      </c>
      <c r="Q66" s="10" t="s">
        <v>21</v>
      </c>
      <c r="R66" s="10" t="s">
        <v>214</v>
      </c>
      <c r="S66" s="10" t="s">
        <v>21</v>
      </c>
      <c r="T66" s="10" t="s">
        <v>214</v>
      </c>
      <c r="U66" s="9" t="s">
        <v>21</v>
      </c>
      <c r="V66" s="9" t="s">
        <v>21</v>
      </c>
      <c r="W66" s="9" t="s">
        <v>21</v>
      </c>
      <c r="X66" s="9" t="s">
        <v>21</v>
      </c>
      <c r="Y66" s="9" t="s">
        <v>21</v>
      </c>
      <c r="Z66" s="9" t="s">
        <v>21</v>
      </c>
    </row>
    <row r="67" spans="1:26" ht="18" customHeight="1" x14ac:dyDescent="0.2">
      <c r="A67" s="10" t="s">
        <v>265</v>
      </c>
      <c r="B67" s="40" t="s">
        <v>233</v>
      </c>
      <c r="C67" s="10" t="s">
        <v>178</v>
      </c>
      <c r="D67" s="10" t="s">
        <v>174</v>
      </c>
      <c r="E67" s="10" t="s">
        <v>21</v>
      </c>
      <c r="F67" s="10" t="s">
        <v>214</v>
      </c>
      <c r="G67" s="10" t="s">
        <v>21</v>
      </c>
      <c r="H67" s="10" t="s">
        <v>214</v>
      </c>
      <c r="I67" s="10" t="s">
        <v>21</v>
      </c>
      <c r="J67" s="10" t="s">
        <v>214</v>
      </c>
      <c r="K67" s="10" t="s">
        <v>21</v>
      </c>
      <c r="L67" s="10" t="s">
        <v>214</v>
      </c>
      <c r="M67" s="10" t="s">
        <v>294</v>
      </c>
      <c r="N67" s="10" t="s">
        <v>214</v>
      </c>
      <c r="O67" s="10" t="s">
        <v>21</v>
      </c>
      <c r="P67" s="10" t="s">
        <v>214</v>
      </c>
      <c r="Q67" s="10" t="s">
        <v>301</v>
      </c>
      <c r="R67" s="10" t="s">
        <v>214</v>
      </c>
      <c r="S67" s="10" t="s">
        <v>21</v>
      </c>
      <c r="T67" s="10" t="s">
        <v>214</v>
      </c>
      <c r="U67" s="9" t="s">
        <v>21</v>
      </c>
      <c r="V67" s="9" t="s">
        <v>21</v>
      </c>
      <c r="W67" s="9" t="s">
        <v>21</v>
      </c>
      <c r="X67" s="9" t="s">
        <v>21</v>
      </c>
      <c r="Y67" s="9" t="s">
        <v>21</v>
      </c>
      <c r="Z67" s="9" t="s">
        <v>21</v>
      </c>
    </row>
    <row r="68" spans="1:26" ht="18" customHeight="1" x14ac:dyDescent="0.2">
      <c r="A68" s="10" t="s">
        <v>160</v>
      </c>
      <c r="B68" s="40" t="s">
        <v>101</v>
      </c>
      <c r="C68" s="10" t="s">
        <v>178</v>
      </c>
      <c r="D68" s="10" t="s">
        <v>174</v>
      </c>
      <c r="E68" s="10" t="s">
        <v>21</v>
      </c>
      <c r="F68" s="10" t="s">
        <v>214</v>
      </c>
      <c r="G68" s="10" t="s">
        <v>21</v>
      </c>
      <c r="H68" s="10" t="s">
        <v>214</v>
      </c>
      <c r="I68" s="10" t="s">
        <v>21</v>
      </c>
      <c r="J68" s="10" t="s">
        <v>214</v>
      </c>
      <c r="K68" s="10" t="s">
        <v>21</v>
      </c>
      <c r="L68" s="10" t="s">
        <v>214</v>
      </c>
      <c r="M68" s="10" t="s">
        <v>21</v>
      </c>
      <c r="N68" s="10" t="s">
        <v>214</v>
      </c>
      <c r="O68" s="10" t="s">
        <v>21</v>
      </c>
      <c r="P68" s="10" t="s">
        <v>214</v>
      </c>
      <c r="Q68" s="10" t="s">
        <v>21</v>
      </c>
      <c r="R68" s="10" t="s">
        <v>214</v>
      </c>
      <c r="S68" s="10" t="s">
        <v>21</v>
      </c>
      <c r="T68" s="10" t="s">
        <v>214</v>
      </c>
      <c r="U68" s="9" t="s">
        <v>21</v>
      </c>
      <c r="V68" s="9" t="s">
        <v>21</v>
      </c>
      <c r="W68" s="9" t="s">
        <v>21</v>
      </c>
      <c r="X68" s="9" t="s">
        <v>21</v>
      </c>
      <c r="Y68" s="9" t="s">
        <v>21</v>
      </c>
      <c r="Z68" s="9" t="s">
        <v>21</v>
      </c>
    </row>
    <row r="69" spans="1:26" ht="18" customHeight="1" x14ac:dyDescent="0.2">
      <c r="A69" s="10" t="s">
        <v>265</v>
      </c>
      <c r="B69" s="40" t="s">
        <v>234</v>
      </c>
      <c r="C69" s="10" t="s">
        <v>178</v>
      </c>
      <c r="D69" s="10" t="s">
        <v>174</v>
      </c>
      <c r="E69" s="10" t="s">
        <v>21</v>
      </c>
      <c r="F69" s="10" t="s">
        <v>214</v>
      </c>
      <c r="G69" s="10" t="s">
        <v>21</v>
      </c>
      <c r="H69" s="10" t="s">
        <v>214</v>
      </c>
      <c r="I69" s="10" t="s">
        <v>21</v>
      </c>
      <c r="J69" s="10" t="s">
        <v>214</v>
      </c>
      <c r="K69" s="10" t="s">
        <v>21</v>
      </c>
      <c r="L69" s="10" t="s">
        <v>214</v>
      </c>
      <c r="M69" s="10" t="s">
        <v>21</v>
      </c>
      <c r="N69" s="10" t="s">
        <v>214</v>
      </c>
      <c r="O69" s="10" t="s">
        <v>21</v>
      </c>
      <c r="P69" s="10" t="s">
        <v>214</v>
      </c>
      <c r="Q69" s="10" t="s">
        <v>21</v>
      </c>
      <c r="R69" s="10" t="s">
        <v>214</v>
      </c>
      <c r="S69" s="10" t="s">
        <v>21</v>
      </c>
      <c r="T69" s="10" t="s">
        <v>214</v>
      </c>
      <c r="U69" s="9" t="s">
        <v>21</v>
      </c>
      <c r="V69" s="9" t="s">
        <v>21</v>
      </c>
      <c r="W69" s="9" t="s">
        <v>21</v>
      </c>
      <c r="X69" s="9" t="s">
        <v>21</v>
      </c>
      <c r="Y69" s="9" t="s">
        <v>21</v>
      </c>
      <c r="Z69" s="9" t="s">
        <v>21</v>
      </c>
    </row>
    <row r="70" spans="1:26" ht="18" customHeight="1" x14ac:dyDescent="0.2">
      <c r="A70" s="10" t="s">
        <v>265</v>
      </c>
      <c r="B70" s="40" t="s">
        <v>235</v>
      </c>
      <c r="C70" s="10" t="s">
        <v>178</v>
      </c>
      <c r="D70" s="10" t="s">
        <v>174</v>
      </c>
      <c r="E70" s="10" t="s">
        <v>21</v>
      </c>
      <c r="F70" s="10" t="s">
        <v>214</v>
      </c>
      <c r="G70" s="10" t="s">
        <v>21</v>
      </c>
      <c r="H70" s="10" t="s">
        <v>214</v>
      </c>
      <c r="I70" s="10" t="s">
        <v>21</v>
      </c>
      <c r="J70" s="10" t="s">
        <v>214</v>
      </c>
      <c r="K70" s="10" t="s">
        <v>21</v>
      </c>
      <c r="L70" s="10" t="s">
        <v>214</v>
      </c>
      <c r="M70" s="10" t="s">
        <v>21</v>
      </c>
      <c r="N70" s="10" t="s">
        <v>214</v>
      </c>
      <c r="O70" s="10" t="s">
        <v>21</v>
      </c>
      <c r="P70" s="10" t="s">
        <v>214</v>
      </c>
      <c r="Q70" s="10" t="s">
        <v>21</v>
      </c>
      <c r="R70" s="10" t="s">
        <v>214</v>
      </c>
      <c r="S70" s="10" t="s">
        <v>21</v>
      </c>
      <c r="T70" s="10" t="s">
        <v>214</v>
      </c>
      <c r="U70" s="9" t="s">
        <v>21</v>
      </c>
      <c r="V70" s="9" t="s">
        <v>21</v>
      </c>
      <c r="W70" s="9" t="s">
        <v>21</v>
      </c>
      <c r="X70" s="9" t="s">
        <v>21</v>
      </c>
      <c r="Y70" s="9" t="s">
        <v>21</v>
      </c>
      <c r="Z70" s="9" t="s">
        <v>21</v>
      </c>
    </row>
    <row r="71" spans="1:26" ht="18" customHeight="1" x14ac:dyDescent="0.2">
      <c r="A71" s="10" t="s">
        <v>265</v>
      </c>
      <c r="B71" s="40" t="s">
        <v>236</v>
      </c>
      <c r="C71" s="10" t="s">
        <v>178</v>
      </c>
      <c r="D71" s="10" t="s">
        <v>174</v>
      </c>
      <c r="E71" s="10" t="s">
        <v>21</v>
      </c>
      <c r="F71" s="10" t="s">
        <v>214</v>
      </c>
      <c r="G71" s="10" t="s">
        <v>21</v>
      </c>
      <c r="H71" s="10" t="s">
        <v>214</v>
      </c>
      <c r="I71" s="10" t="s">
        <v>21</v>
      </c>
      <c r="J71" s="10" t="s">
        <v>214</v>
      </c>
      <c r="K71" s="10" t="s">
        <v>21</v>
      </c>
      <c r="L71" s="10" t="s">
        <v>214</v>
      </c>
      <c r="M71" s="10" t="s">
        <v>21</v>
      </c>
      <c r="N71" s="10" t="s">
        <v>214</v>
      </c>
      <c r="O71" s="10" t="s">
        <v>21</v>
      </c>
      <c r="P71" s="10" t="s">
        <v>214</v>
      </c>
      <c r="Q71" s="10" t="s">
        <v>21</v>
      </c>
      <c r="R71" s="10" t="s">
        <v>214</v>
      </c>
      <c r="S71" s="10" t="s">
        <v>21</v>
      </c>
      <c r="T71" s="10" t="s">
        <v>214</v>
      </c>
      <c r="U71" s="9" t="s">
        <v>21</v>
      </c>
      <c r="V71" s="9" t="s">
        <v>21</v>
      </c>
      <c r="W71" s="9" t="s">
        <v>21</v>
      </c>
      <c r="X71" s="9" t="s">
        <v>21</v>
      </c>
      <c r="Y71" s="9" t="s">
        <v>21</v>
      </c>
      <c r="Z71" s="9" t="s">
        <v>21</v>
      </c>
    </row>
    <row r="72" spans="1:26" ht="18" customHeight="1" x14ac:dyDescent="0.2">
      <c r="A72" s="10" t="s">
        <v>265</v>
      </c>
      <c r="B72" s="40" t="s">
        <v>237</v>
      </c>
      <c r="C72" s="10" t="s">
        <v>178</v>
      </c>
      <c r="D72" s="10" t="s">
        <v>174</v>
      </c>
      <c r="E72" s="10" t="s">
        <v>21</v>
      </c>
      <c r="F72" s="10" t="s">
        <v>214</v>
      </c>
      <c r="G72" s="10" t="s">
        <v>21</v>
      </c>
      <c r="H72" s="10" t="s">
        <v>214</v>
      </c>
      <c r="I72" s="10" t="s">
        <v>21</v>
      </c>
      <c r="J72" s="10" t="s">
        <v>214</v>
      </c>
      <c r="K72" s="10" t="s">
        <v>21</v>
      </c>
      <c r="L72" s="10" t="s">
        <v>214</v>
      </c>
      <c r="M72" s="10" t="s">
        <v>21</v>
      </c>
      <c r="N72" s="10" t="s">
        <v>214</v>
      </c>
      <c r="O72" s="10" t="s">
        <v>21</v>
      </c>
      <c r="P72" s="10" t="s">
        <v>214</v>
      </c>
      <c r="Q72" s="10" t="s">
        <v>21</v>
      </c>
      <c r="R72" s="10" t="s">
        <v>214</v>
      </c>
      <c r="S72" s="10" t="s">
        <v>21</v>
      </c>
      <c r="T72" s="10" t="s">
        <v>214</v>
      </c>
      <c r="U72" s="9" t="s">
        <v>21</v>
      </c>
      <c r="V72" s="9" t="s">
        <v>21</v>
      </c>
      <c r="W72" s="9" t="s">
        <v>21</v>
      </c>
      <c r="X72" s="9" t="s">
        <v>21</v>
      </c>
      <c r="Y72" s="9" t="s">
        <v>21</v>
      </c>
      <c r="Z72" s="9" t="s">
        <v>21</v>
      </c>
    </row>
    <row r="73" spans="1:26" ht="18" customHeight="1" x14ac:dyDescent="0.2">
      <c r="A73" s="10" t="s">
        <v>265</v>
      </c>
      <c r="B73" s="40" t="s">
        <v>238</v>
      </c>
      <c r="C73" s="10" t="s">
        <v>178</v>
      </c>
      <c r="D73" s="10" t="s">
        <v>174</v>
      </c>
      <c r="E73" s="10" t="s">
        <v>21</v>
      </c>
      <c r="F73" s="10" t="s">
        <v>214</v>
      </c>
      <c r="G73" s="10" t="s">
        <v>21</v>
      </c>
      <c r="H73" s="10" t="s">
        <v>214</v>
      </c>
      <c r="I73" s="10" t="s">
        <v>21</v>
      </c>
      <c r="J73" s="10" t="s">
        <v>214</v>
      </c>
      <c r="K73" s="10" t="s">
        <v>21</v>
      </c>
      <c r="L73" s="10" t="s">
        <v>214</v>
      </c>
      <c r="M73" s="10" t="s">
        <v>21</v>
      </c>
      <c r="N73" s="10" t="s">
        <v>214</v>
      </c>
      <c r="O73" s="10" t="s">
        <v>21</v>
      </c>
      <c r="P73" s="10" t="s">
        <v>214</v>
      </c>
      <c r="Q73" s="10" t="s">
        <v>21</v>
      </c>
      <c r="R73" s="10" t="s">
        <v>214</v>
      </c>
      <c r="S73" s="10" t="s">
        <v>21</v>
      </c>
      <c r="T73" s="10" t="s">
        <v>214</v>
      </c>
      <c r="U73" s="10">
        <v>129.19999999999999</v>
      </c>
      <c r="V73" s="10">
        <v>50.7</v>
      </c>
      <c r="W73" s="10">
        <v>105.4</v>
      </c>
      <c r="X73" s="10">
        <v>119.5</v>
      </c>
      <c r="Y73" s="10">
        <v>39.4</v>
      </c>
      <c r="Z73" s="10">
        <v>48.9</v>
      </c>
    </row>
    <row r="74" spans="1:26" ht="18" customHeight="1" x14ac:dyDescent="0.2">
      <c r="A74" s="10" t="s">
        <v>160</v>
      </c>
      <c r="B74" s="40" t="s">
        <v>74</v>
      </c>
      <c r="C74" s="10" t="s">
        <v>178</v>
      </c>
      <c r="D74" s="10" t="s">
        <v>174</v>
      </c>
      <c r="E74" s="10" t="s">
        <v>21</v>
      </c>
      <c r="F74" s="10" t="s">
        <v>214</v>
      </c>
      <c r="G74" s="10" t="s">
        <v>21</v>
      </c>
      <c r="H74" s="10" t="s">
        <v>214</v>
      </c>
      <c r="I74" s="10" t="s">
        <v>21</v>
      </c>
      <c r="J74" s="10" t="s">
        <v>214</v>
      </c>
      <c r="K74" s="10" t="s">
        <v>21</v>
      </c>
      <c r="L74" s="10" t="s">
        <v>214</v>
      </c>
      <c r="M74" s="10" t="s">
        <v>21</v>
      </c>
      <c r="N74" s="10" t="s">
        <v>214</v>
      </c>
      <c r="O74" s="10" t="s">
        <v>21</v>
      </c>
      <c r="P74" s="10" t="s">
        <v>214</v>
      </c>
      <c r="Q74" s="10" t="s">
        <v>21</v>
      </c>
      <c r="R74" s="10" t="s">
        <v>214</v>
      </c>
      <c r="S74" s="10" t="s">
        <v>21</v>
      </c>
      <c r="T74" s="10" t="s">
        <v>214</v>
      </c>
      <c r="U74" s="9" t="s">
        <v>21</v>
      </c>
      <c r="V74" s="9" t="s">
        <v>21</v>
      </c>
      <c r="W74" s="9" t="s">
        <v>21</v>
      </c>
      <c r="X74" s="9" t="s">
        <v>21</v>
      </c>
      <c r="Y74" s="9" t="s">
        <v>21</v>
      </c>
      <c r="Z74" s="9" t="s">
        <v>21</v>
      </c>
    </row>
    <row r="75" spans="1:26" ht="18" customHeight="1" x14ac:dyDescent="0.2">
      <c r="A75" s="10" t="s">
        <v>160</v>
      </c>
      <c r="B75" s="40" t="s">
        <v>75</v>
      </c>
      <c r="C75" s="10" t="s">
        <v>178</v>
      </c>
      <c r="D75" s="10" t="s">
        <v>174</v>
      </c>
      <c r="E75" s="10" t="s">
        <v>21</v>
      </c>
      <c r="F75" s="10" t="s">
        <v>214</v>
      </c>
      <c r="G75" s="10" t="s">
        <v>21</v>
      </c>
      <c r="H75" s="10" t="s">
        <v>214</v>
      </c>
      <c r="I75" s="10" t="s">
        <v>21</v>
      </c>
      <c r="J75" s="10" t="s">
        <v>214</v>
      </c>
      <c r="K75" s="10" t="s">
        <v>21</v>
      </c>
      <c r="L75" s="10" t="s">
        <v>214</v>
      </c>
      <c r="M75" s="10" t="s">
        <v>21</v>
      </c>
      <c r="N75" s="10" t="s">
        <v>214</v>
      </c>
      <c r="O75" s="10" t="s">
        <v>21</v>
      </c>
      <c r="P75" s="10" t="s">
        <v>214</v>
      </c>
      <c r="Q75" s="10" t="s">
        <v>21</v>
      </c>
      <c r="R75" s="10" t="s">
        <v>214</v>
      </c>
      <c r="S75" s="10" t="s">
        <v>21</v>
      </c>
      <c r="T75" s="10" t="s">
        <v>214</v>
      </c>
      <c r="U75" s="9" t="s">
        <v>21</v>
      </c>
      <c r="V75" s="9" t="s">
        <v>21</v>
      </c>
      <c r="W75" s="9" t="s">
        <v>21</v>
      </c>
      <c r="X75" s="9" t="s">
        <v>21</v>
      </c>
      <c r="Y75" s="9" t="s">
        <v>21</v>
      </c>
      <c r="Z75" s="9" t="s">
        <v>21</v>
      </c>
    </row>
    <row r="76" spans="1:26" ht="18" customHeight="1" x14ac:dyDescent="0.2">
      <c r="A76" s="10" t="s">
        <v>265</v>
      </c>
      <c r="B76" s="40" t="s">
        <v>239</v>
      </c>
      <c r="C76" s="10" t="s">
        <v>178</v>
      </c>
      <c r="D76" s="10" t="s">
        <v>174</v>
      </c>
      <c r="E76" s="10" t="s">
        <v>21</v>
      </c>
      <c r="F76" s="10" t="s">
        <v>214</v>
      </c>
      <c r="G76" s="10" t="s">
        <v>21</v>
      </c>
      <c r="H76" s="10" t="s">
        <v>214</v>
      </c>
      <c r="I76" s="10" t="s">
        <v>21</v>
      </c>
      <c r="J76" s="10" t="s">
        <v>214</v>
      </c>
      <c r="K76" s="10" t="s">
        <v>21</v>
      </c>
      <c r="L76" s="10" t="s">
        <v>214</v>
      </c>
      <c r="M76" s="10" t="s">
        <v>21</v>
      </c>
      <c r="N76" s="10" t="s">
        <v>214</v>
      </c>
      <c r="O76" s="10" t="s">
        <v>21</v>
      </c>
      <c r="P76" s="10" t="s">
        <v>214</v>
      </c>
      <c r="Q76" s="10" t="s">
        <v>21</v>
      </c>
      <c r="R76" s="10" t="s">
        <v>214</v>
      </c>
      <c r="S76" s="10" t="s">
        <v>21</v>
      </c>
      <c r="T76" s="10" t="s">
        <v>214</v>
      </c>
      <c r="U76" s="10"/>
      <c r="V76" s="10"/>
      <c r="W76" s="10"/>
      <c r="X76" s="10"/>
      <c r="Y76" s="10"/>
      <c r="Z76" s="10"/>
    </row>
    <row r="77" spans="1:26" ht="18" customHeight="1" x14ac:dyDescent="0.2">
      <c r="A77" s="10" t="s">
        <v>160</v>
      </c>
      <c r="B77" s="40" t="s">
        <v>76</v>
      </c>
      <c r="C77" s="10" t="s">
        <v>178</v>
      </c>
      <c r="D77" s="10" t="s">
        <v>174</v>
      </c>
      <c r="E77" s="10" t="s">
        <v>21</v>
      </c>
      <c r="F77" s="10" t="s">
        <v>214</v>
      </c>
      <c r="G77" s="10" t="s">
        <v>21</v>
      </c>
      <c r="H77" s="10" t="s">
        <v>214</v>
      </c>
      <c r="I77" s="10" t="s">
        <v>21</v>
      </c>
      <c r="J77" s="10" t="s">
        <v>214</v>
      </c>
      <c r="K77" s="10" t="s">
        <v>21</v>
      </c>
      <c r="L77" s="10" t="s">
        <v>214</v>
      </c>
      <c r="M77" s="10" t="s">
        <v>21</v>
      </c>
      <c r="N77" s="10" t="s">
        <v>214</v>
      </c>
      <c r="O77" s="10" t="s">
        <v>21</v>
      </c>
      <c r="P77" s="10" t="s">
        <v>214</v>
      </c>
      <c r="Q77" s="10" t="s">
        <v>195</v>
      </c>
      <c r="R77" s="10" t="s">
        <v>214</v>
      </c>
      <c r="S77" s="10" t="s">
        <v>21</v>
      </c>
      <c r="T77" s="10" t="s">
        <v>214</v>
      </c>
      <c r="U77" s="9" t="s">
        <v>21</v>
      </c>
      <c r="V77" s="9" t="s">
        <v>21</v>
      </c>
      <c r="W77" s="9" t="s">
        <v>21</v>
      </c>
      <c r="X77" s="9" t="s">
        <v>21</v>
      </c>
      <c r="Y77" s="9" t="s">
        <v>21</v>
      </c>
      <c r="Z77" s="9" t="s">
        <v>21</v>
      </c>
    </row>
    <row r="78" spans="1:26" ht="18" customHeight="1" x14ac:dyDescent="0.2">
      <c r="A78" s="10" t="s">
        <v>265</v>
      </c>
      <c r="B78" s="40" t="s">
        <v>240</v>
      </c>
      <c r="C78" s="10" t="s">
        <v>178</v>
      </c>
      <c r="D78" s="10" t="s">
        <v>174</v>
      </c>
      <c r="E78" s="10" t="s">
        <v>21</v>
      </c>
      <c r="F78" s="10" t="s">
        <v>214</v>
      </c>
      <c r="G78" s="10" t="s">
        <v>21</v>
      </c>
      <c r="H78" s="10" t="s">
        <v>214</v>
      </c>
      <c r="I78" s="10" t="s">
        <v>21</v>
      </c>
      <c r="J78" s="10" t="s">
        <v>214</v>
      </c>
      <c r="K78" s="10" t="s">
        <v>21</v>
      </c>
      <c r="L78" s="10" t="s">
        <v>214</v>
      </c>
      <c r="M78" s="10" t="s">
        <v>21</v>
      </c>
      <c r="N78" s="10" t="s">
        <v>214</v>
      </c>
      <c r="O78" s="10" t="s">
        <v>21</v>
      </c>
      <c r="P78" s="10" t="s">
        <v>214</v>
      </c>
      <c r="Q78" s="10" t="s">
        <v>21</v>
      </c>
      <c r="R78" s="10" t="s">
        <v>214</v>
      </c>
      <c r="S78" s="10" t="s">
        <v>21</v>
      </c>
      <c r="T78" s="10" t="s">
        <v>214</v>
      </c>
      <c r="U78" s="9" t="s">
        <v>21</v>
      </c>
      <c r="V78" s="9" t="s">
        <v>21</v>
      </c>
      <c r="W78" s="9" t="s">
        <v>21</v>
      </c>
      <c r="X78" s="9" t="s">
        <v>21</v>
      </c>
      <c r="Y78" s="9" t="s">
        <v>21</v>
      </c>
      <c r="Z78" s="9" t="s">
        <v>21</v>
      </c>
    </row>
    <row r="79" spans="1:26" ht="18" customHeight="1" x14ac:dyDescent="0.2">
      <c r="A79" s="10" t="s">
        <v>265</v>
      </c>
      <c r="B79" s="40" t="s">
        <v>241</v>
      </c>
      <c r="C79" s="10" t="s">
        <v>178</v>
      </c>
      <c r="D79" s="10" t="s">
        <v>174</v>
      </c>
      <c r="E79" s="10" t="s">
        <v>21</v>
      </c>
      <c r="F79" s="10" t="s">
        <v>214</v>
      </c>
      <c r="G79" s="10" t="s">
        <v>21</v>
      </c>
      <c r="H79" s="10" t="s">
        <v>214</v>
      </c>
      <c r="I79" s="10" t="s">
        <v>21</v>
      </c>
      <c r="J79" s="10" t="s">
        <v>214</v>
      </c>
      <c r="K79" s="10" t="s">
        <v>21</v>
      </c>
      <c r="L79" s="10" t="s">
        <v>214</v>
      </c>
      <c r="M79" s="10" t="s">
        <v>21</v>
      </c>
      <c r="N79" s="10" t="s">
        <v>214</v>
      </c>
      <c r="O79" s="10" t="s">
        <v>21</v>
      </c>
      <c r="P79" s="10" t="s">
        <v>214</v>
      </c>
      <c r="Q79" s="10" t="s">
        <v>21</v>
      </c>
      <c r="R79" s="10" t="s">
        <v>214</v>
      </c>
      <c r="S79" s="10" t="s">
        <v>21</v>
      </c>
      <c r="T79" s="10" t="s">
        <v>214</v>
      </c>
      <c r="U79" s="10"/>
      <c r="V79" s="10"/>
      <c r="W79" s="10"/>
      <c r="X79" s="10"/>
      <c r="Y79" s="10"/>
      <c r="Z79" s="10"/>
    </row>
    <row r="80" spans="1:26" ht="18" customHeight="1" x14ac:dyDescent="0.2">
      <c r="A80" s="10" t="s">
        <v>160</v>
      </c>
      <c r="B80" s="40" t="s">
        <v>164</v>
      </c>
      <c r="C80" s="10" t="s">
        <v>178</v>
      </c>
      <c r="D80" s="10" t="s">
        <v>174</v>
      </c>
      <c r="E80" s="10" t="s">
        <v>21</v>
      </c>
      <c r="F80" s="10" t="s">
        <v>214</v>
      </c>
      <c r="G80" s="10" t="s">
        <v>21</v>
      </c>
      <c r="H80" s="10" t="s">
        <v>214</v>
      </c>
      <c r="I80" s="10" t="s">
        <v>21</v>
      </c>
      <c r="J80" s="10" t="s">
        <v>214</v>
      </c>
      <c r="K80" s="10" t="s">
        <v>21</v>
      </c>
      <c r="L80" s="10" t="s">
        <v>214</v>
      </c>
      <c r="M80" s="10" t="s">
        <v>21</v>
      </c>
      <c r="N80" s="10" t="s">
        <v>214</v>
      </c>
      <c r="O80" s="10" t="s">
        <v>21</v>
      </c>
      <c r="P80" s="10" t="s">
        <v>214</v>
      </c>
      <c r="Q80" s="10" t="s">
        <v>21</v>
      </c>
      <c r="R80" s="10" t="s">
        <v>214</v>
      </c>
      <c r="S80" s="10" t="s">
        <v>21</v>
      </c>
      <c r="T80" s="10" t="s">
        <v>214</v>
      </c>
      <c r="U80" s="10"/>
      <c r="V80" s="10"/>
      <c r="W80" s="10"/>
      <c r="X80" s="10"/>
      <c r="Y80" s="10"/>
      <c r="Z80" s="10"/>
    </row>
    <row r="81" spans="1:26" ht="18" customHeight="1" x14ac:dyDescent="0.2">
      <c r="A81" s="10" t="s">
        <v>160</v>
      </c>
      <c r="B81" s="40" t="s">
        <v>77</v>
      </c>
      <c r="C81" s="10" t="s">
        <v>178</v>
      </c>
      <c r="D81" s="10" t="s">
        <v>174</v>
      </c>
      <c r="E81" s="10" t="s">
        <v>21</v>
      </c>
      <c r="F81" s="10" t="s">
        <v>214</v>
      </c>
      <c r="G81" s="10" t="s">
        <v>21</v>
      </c>
      <c r="H81" s="10" t="s">
        <v>214</v>
      </c>
      <c r="I81" s="10" t="s">
        <v>21</v>
      </c>
      <c r="J81" s="10" t="s">
        <v>214</v>
      </c>
      <c r="K81" s="10" t="s">
        <v>21</v>
      </c>
      <c r="L81" s="10" t="s">
        <v>214</v>
      </c>
      <c r="M81" s="10" t="s">
        <v>21</v>
      </c>
      <c r="N81" s="10" t="s">
        <v>214</v>
      </c>
      <c r="O81" s="10" t="s">
        <v>21</v>
      </c>
      <c r="P81" s="10" t="s">
        <v>214</v>
      </c>
      <c r="Q81" s="10" t="s">
        <v>21</v>
      </c>
      <c r="R81" s="10" t="s">
        <v>214</v>
      </c>
      <c r="S81" s="10" t="s">
        <v>21</v>
      </c>
      <c r="T81" s="10" t="s">
        <v>214</v>
      </c>
      <c r="U81" s="9" t="s">
        <v>21</v>
      </c>
      <c r="V81" s="9" t="s">
        <v>21</v>
      </c>
      <c r="W81" s="9" t="s">
        <v>21</v>
      </c>
      <c r="X81" s="9" t="s">
        <v>21</v>
      </c>
      <c r="Y81" s="9" t="s">
        <v>21</v>
      </c>
      <c r="Z81" s="9" t="s">
        <v>21</v>
      </c>
    </row>
    <row r="82" spans="1:26" ht="18" customHeight="1" x14ac:dyDescent="0.2">
      <c r="A82" s="10" t="s">
        <v>160</v>
      </c>
      <c r="B82" s="40" t="s">
        <v>289</v>
      </c>
      <c r="C82" s="10" t="s">
        <v>178</v>
      </c>
      <c r="D82" s="10" t="s">
        <v>174</v>
      </c>
      <c r="E82" s="10" t="s">
        <v>21</v>
      </c>
      <c r="F82" s="10" t="s">
        <v>214</v>
      </c>
      <c r="G82" s="10" t="s">
        <v>21</v>
      </c>
      <c r="H82" s="10" t="s">
        <v>214</v>
      </c>
      <c r="I82" s="10" t="s">
        <v>21</v>
      </c>
      <c r="J82" s="10" t="s">
        <v>214</v>
      </c>
      <c r="K82" s="10" t="s">
        <v>21</v>
      </c>
      <c r="L82" s="10" t="s">
        <v>214</v>
      </c>
      <c r="M82" s="10" t="s">
        <v>21</v>
      </c>
      <c r="N82" s="10" t="s">
        <v>214</v>
      </c>
      <c r="O82" s="10" t="s">
        <v>21</v>
      </c>
      <c r="P82" s="10" t="s">
        <v>214</v>
      </c>
      <c r="Q82" s="10" t="s">
        <v>21</v>
      </c>
      <c r="R82" s="10" t="s">
        <v>214</v>
      </c>
      <c r="S82" s="10" t="s">
        <v>21</v>
      </c>
      <c r="T82" s="10" t="s">
        <v>214</v>
      </c>
      <c r="U82" s="9" t="s">
        <v>21</v>
      </c>
      <c r="V82" s="9" t="s">
        <v>21</v>
      </c>
      <c r="W82" s="9" t="s">
        <v>21</v>
      </c>
      <c r="X82" s="9" t="s">
        <v>21</v>
      </c>
      <c r="Y82" s="9" t="s">
        <v>21</v>
      </c>
      <c r="Z82" s="9" t="s">
        <v>21</v>
      </c>
    </row>
    <row r="83" spans="1:26" ht="18" customHeight="1" x14ac:dyDescent="0.2">
      <c r="A83" s="10" t="s">
        <v>160</v>
      </c>
      <c r="B83" s="40" t="s">
        <v>78</v>
      </c>
      <c r="C83" s="10" t="s">
        <v>178</v>
      </c>
      <c r="D83" s="10" t="s">
        <v>174</v>
      </c>
      <c r="E83" s="10" t="s">
        <v>21</v>
      </c>
      <c r="F83" s="10" t="s">
        <v>214</v>
      </c>
      <c r="G83" s="10" t="s">
        <v>21</v>
      </c>
      <c r="H83" s="10" t="s">
        <v>214</v>
      </c>
      <c r="I83" s="10" t="s">
        <v>21</v>
      </c>
      <c r="J83" s="10" t="s">
        <v>214</v>
      </c>
      <c r="K83" s="10" t="s">
        <v>21</v>
      </c>
      <c r="L83" s="10" t="s">
        <v>214</v>
      </c>
      <c r="M83" s="10" t="s">
        <v>21</v>
      </c>
      <c r="N83" s="10" t="s">
        <v>214</v>
      </c>
      <c r="O83" s="10" t="s">
        <v>21</v>
      </c>
      <c r="P83" s="10" t="s">
        <v>214</v>
      </c>
      <c r="Q83" s="10" t="s">
        <v>21</v>
      </c>
      <c r="R83" s="10" t="s">
        <v>214</v>
      </c>
      <c r="S83" s="10" t="s">
        <v>21</v>
      </c>
      <c r="T83" s="10" t="s">
        <v>214</v>
      </c>
      <c r="U83" s="9" t="s">
        <v>21</v>
      </c>
      <c r="V83" s="9" t="s">
        <v>21</v>
      </c>
      <c r="W83" s="9" t="s">
        <v>21</v>
      </c>
      <c r="X83" s="9" t="s">
        <v>21</v>
      </c>
      <c r="Y83" s="9" t="s">
        <v>21</v>
      </c>
      <c r="Z83" s="9" t="s">
        <v>21</v>
      </c>
    </row>
    <row r="84" spans="1:26" ht="18" customHeight="1" x14ac:dyDescent="0.2">
      <c r="A84" s="10" t="s">
        <v>160</v>
      </c>
      <c r="B84" s="40" t="s">
        <v>79</v>
      </c>
      <c r="C84" s="10" t="s">
        <v>178</v>
      </c>
      <c r="D84" s="10" t="s">
        <v>174</v>
      </c>
      <c r="E84" s="10" t="s">
        <v>21</v>
      </c>
      <c r="F84" s="10" t="s">
        <v>214</v>
      </c>
      <c r="G84" s="10" t="s">
        <v>21</v>
      </c>
      <c r="H84" s="10" t="s">
        <v>214</v>
      </c>
      <c r="I84" s="10" t="s">
        <v>21</v>
      </c>
      <c r="J84" s="10" t="s">
        <v>214</v>
      </c>
      <c r="K84" s="10" t="s">
        <v>21</v>
      </c>
      <c r="L84" s="10" t="s">
        <v>214</v>
      </c>
      <c r="M84" s="10" t="s">
        <v>21</v>
      </c>
      <c r="N84" s="10" t="s">
        <v>214</v>
      </c>
      <c r="O84" s="10" t="s">
        <v>21</v>
      </c>
      <c r="P84" s="10" t="s">
        <v>214</v>
      </c>
      <c r="Q84" s="10" t="s">
        <v>21</v>
      </c>
      <c r="R84" s="10" t="s">
        <v>214</v>
      </c>
      <c r="S84" s="10" t="s">
        <v>21</v>
      </c>
      <c r="T84" s="10" t="s">
        <v>214</v>
      </c>
      <c r="U84" s="9" t="s">
        <v>21</v>
      </c>
      <c r="V84" s="9" t="s">
        <v>21</v>
      </c>
      <c r="W84" s="9" t="s">
        <v>21</v>
      </c>
      <c r="X84" s="9" t="s">
        <v>21</v>
      </c>
      <c r="Y84" s="9" t="s">
        <v>21</v>
      </c>
      <c r="Z84" s="9" t="s">
        <v>21</v>
      </c>
    </row>
    <row r="85" spans="1:26" ht="18" customHeight="1" x14ac:dyDescent="0.2">
      <c r="A85" s="10" t="s">
        <v>160</v>
      </c>
      <c r="B85" s="40" t="s">
        <v>179</v>
      </c>
      <c r="C85" s="10" t="s">
        <v>178</v>
      </c>
      <c r="D85" s="10" t="s">
        <v>174</v>
      </c>
      <c r="E85" s="10" t="s">
        <v>21</v>
      </c>
      <c r="F85" s="10" t="s">
        <v>214</v>
      </c>
      <c r="G85" s="10" t="s">
        <v>21</v>
      </c>
      <c r="H85" s="10" t="s">
        <v>214</v>
      </c>
      <c r="I85" s="10" t="s">
        <v>21</v>
      </c>
      <c r="J85" s="10" t="s">
        <v>214</v>
      </c>
      <c r="K85" s="10" t="s">
        <v>21</v>
      </c>
      <c r="L85" s="10" t="s">
        <v>214</v>
      </c>
      <c r="M85" s="10" t="s">
        <v>21</v>
      </c>
      <c r="N85" s="10" t="s">
        <v>214</v>
      </c>
      <c r="O85" s="10" t="s">
        <v>21</v>
      </c>
      <c r="P85" s="10" t="s">
        <v>214</v>
      </c>
      <c r="Q85" s="10" t="s">
        <v>21</v>
      </c>
      <c r="R85" s="10" t="s">
        <v>214</v>
      </c>
      <c r="S85" s="10" t="s">
        <v>21</v>
      </c>
      <c r="T85" s="10" t="s">
        <v>214</v>
      </c>
      <c r="U85" s="10"/>
      <c r="V85" s="10"/>
      <c r="W85" s="10"/>
      <c r="X85" s="10"/>
      <c r="Y85" s="10"/>
      <c r="Z85" s="10"/>
    </row>
    <row r="86" spans="1:26" ht="18" customHeight="1" x14ac:dyDescent="0.2">
      <c r="A86" s="10" t="s">
        <v>160</v>
      </c>
      <c r="B86" s="40" t="s">
        <v>81</v>
      </c>
      <c r="C86" s="10" t="s">
        <v>178</v>
      </c>
      <c r="D86" s="10" t="s">
        <v>174</v>
      </c>
      <c r="E86" s="10" t="s">
        <v>21</v>
      </c>
      <c r="F86" s="10" t="s">
        <v>214</v>
      </c>
      <c r="G86" s="10" t="s">
        <v>21</v>
      </c>
      <c r="H86" s="10" t="s">
        <v>214</v>
      </c>
      <c r="I86" s="10" t="s">
        <v>21</v>
      </c>
      <c r="J86" s="10" t="s">
        <v>214</v>
      </c>
      <c r="K86" s="10" t="s">
        <v>21</v>
      </c>
      <c r="L86" s="10" t="s">
        <v>214</v>
      </c>
      <c r="M86" s="10" t="s">
        <v>21</v>
      </c>
      <c r="N86" s="10" t="s">
        <v>214</v>
      </c>
      <c r="O86" s="10" t="s">
        <v>21</v>
      </c>
      <c r="P86" s="10" t="s">
        <v>214</v>
      </c>
      <c r="Q86" s="10" t="s">
        <v>21</v>
      </c>
      <c r="R86" s="10" t="s">
        <v>214</v>
      </c>
      <c r="S86" s="10" t="s">
        <v>21</v>
      </c>
      <c r="T86" s="10" t="s">
        <v>214</v>
      </c>
      <c r="U86" s="10"/>
      <c r="V86" s="10"/>
      <c r="W86" s="10"/>
      <c r="X86" s="10"/>
      <c r="Y86" s="10"/>
      <c r="Z86" s="10"/>
    </row>
    <row r="87" spans="1:26" ht="18" customHeight="1" x14ac:dyDescent="0.2">
      <c r="A87" s="10" t="s">
        <v>160</v>
      </c>
      <c r="B87" s="40" t="s">
        <v>82</v>
      </c>
      <c r="C87" s="10" t="s">
        <v>178</v>
      </c>
      <c r="D87" s="10" t="s">
        <v>174</v>
      </c>
      <c r="E87" s="10" t="s">
        <v>21</v>
      </c>
      <c r="F87" s="10" t="s">
        <v>214</v>
      </c>
      <c r="G87" s="10" t="s">
        <v>21</v>
      </c>
      <c r="H87" s="10" t="s">
        <v>214</v>
      </c>
      <c r="I87" s="10" t="s">
        <v>21</v>
      </c>
      <c r="J87" s="10" t="s">
        <v>214</v>
      </c>
      <c r="K87" s="10" t="s">
        <v>21</v>
      </c>
      <c r="L87" s="10" t="s">
        <v>214</v>
      </c>
      <c r="M87" s="10" t="s">
        <v>21</v>
      </c>
      <c r="N87" s="10" t="s">
        <v>214</v>
      </c>
      <c r="O87" s="10" t="s">
        <v>21</v>
      </c>
      <c r="P87" s="10" t="s">
        <v>214</v>
      </c>
      <c r="Q87" s="10" t="s">
        <v>21</v>
      </c>
      <c r="R87" s="10" t="s">
        <v>214</v>
      </c>
      <c r="S87" s="10" t="s">
        <v>21</v>
      </c>
      <c r="T87" s="10" t="s">
        <v>214</v>
      </c>
      <c r="U87" s="9" t="s">
        <v>21</v>
      </c>
      <c r="V87" s="9" t="s">
        <v>21</v>
      </c>
      <c r="W87" s="9" t="s">
        <v>21</v>
      </c>
      <c r="X87" s="9" t="s">
        <v>21</v>
      </c>
      <c r="Y87" s="9" t="s">
        <v>21</v>
      </c>
      <c r="Z87" s="9" t="s">
        <v>21</v>
      </c>
    </row>
    <row r="88" spans="1:26" ht="18" customHeight="1" x14ac:dyDescent="0.2">
      <c r="A88" s="10" t="s">
        <v>265</v>
      </c>
      <c r="B88" s="40" t="s">
        <v>242</v>
      </c>
      <c r="C88" s="10" t="s">
        <v>178</v>
      </c>
      <c r="D88" s="10" t="s">
        <v>174</v>
      </c>
      <c r="E88" s="10" t="s">
        <v>21</v>
      </c>
      <c r="F88" s="10" t="s">
        <v>214</v>
      </c>
      <c r="G88" s="10" t="s">
        <v>21</v>
      </c>
      <c r="H88" s="10" t="s">
        <v>214</v>
      </c>
      <c r="I88" s="10" t="s">
        <v>21</v>
      </c>
      <c r="J88" s="10" t="s">
        <v>214</v>
      </c>
      <c r="K88" s="10" t="s">
        <v>21</v>
      </c>
      <c r="L88" s="10" t="s">
        <v>214</v>
      </c>
      <c r="M88" s="10" t="s">
        <v>21</v>
      </c>
      <c r="N88" s="10" t="s">
        <v>214</v>
      </c>
      <c r="O88" s="10" t="s">
        <v>21</v>
      </c>
      <c r="P88" s="10" t="s">
        <v>214</v>
      </c>
      <c r="Q88" s="10" t="s">
        <v>21</v>
      </c>
      <c r="R88" s="10" t="s">
        <v>214</v>
      </c>
      <c r="S88" s="10" t="s">
        <v>21</v>
      </c>
      <c r="T88" s="10" t="s">
        <v>214</v>
      </c>
      <c r="U88" s="87" t="s">
        <v>21</v>
      </c>
      <c r="V88" s="87" t="s">
        <v>21</v>
      </c>
      <c r="W88" s="87" t="s">
        <v>21</v>
      </c>
      <c r="X88" s="87" t="s">
        <v>21</v>
      </c>
      <c r="Y88" s="87" t="s">
        <v>21</v>
      </c>
      <c r="Z88" s="87" t="s">
        <v>21</v>
      </c>
    </row>
    <row r="89" spans="1:26" ht="18" customHeight="1" x14ac:dyDescent="0.2">
      <c r="A89" s="10" t="s">
        <v>265</v>
      </c>
      <c r="B89" s="40" t="s">
        <v>243</v>
      </c>
      <c r="C89" s="10" t="s">
        <v>178</v>
      </c>
      <c r="D89" s="10" t="s">
        <v>174</v>
      </c>
      <c r="E89" s="10" t="s">
        <v>21</v>
      </c>
      <c r="F89" s="10" t="s">
        <v>214</v>
      </c>
      <c r="G89" s="10" t="s">
        <v>21</v>
      </c>
      <c r="H89" s="10" t="s">
        <v>214</v>
      </c>
      <c r="I89" s="10" t="s">
        <v>21</v>
      </c>
      <c r="J89" s="10" t="s">
        <v>214</v>
      </c>
      <c r="K89" s="10" t="s">
        <v>21</v>
      </c>
      <c r="L89" s="10" t="s">
        <v>214</v>
      </c>
      <c r="M89" s="10" t="s">
        <v>21</v>
      </c>
      <c r="N89" s="10" t="s">
        <v>214</v>
      </c>
      <c r="O89" s="10" t="s">
        <v>21</v>
      </c>
      <c r="P89" s="10" t="s">
        <v>214</v>
      </c>
      <c r="Q89" s="10" t="s">
        <v>21</v>
      </c>
      <c r="R89" s="10" t="s">
        <v>214</v>
      </c>
      <c r="S89" s="10" t="s">
        <v>21</v>
      </c>
      <c r="T89" s="10" t="s">
        <v>214</v>
      </c>
      <c r="U89" s="87" t="s">
        <v>21</v>
      </c>
      <c r="V89" s="87" t="s">
        <v>21</v>
      </c>
      <c r="W89" s="87" t="s">
        <v>21</v>
      </c>
      <c r="X89" s="87" t="s">
        <v>21</v>
      </c>
      <c r="Y89" s="87" t="s">
        <v>21</v>
      </c>
      <c r="Z89" s="87" t="s">
        <v>21</v>
      </c>
    </row>
    <row r="90" spans="1:26" ht="18" customHeight="1" x14ac:dyDescent="0.2">
      <c r="A90" s="10" t="s">
        <v>265</v>
      </c>
      <c r="B90" s="40" t="s">
        <v>244</v>
      </c>
      <c r="C90" s="10" t="s">
        <v>178</v>
      </c>
      <c r="D90" s="10" t="s">
        <v>174</v>
      </c>
      <c r="E90" s="10" t="s">
        <v>21</v>
      </c>
      <c r="F90" s="10" t="s">
        <v>214</v>
      </c>
      <c r="G90" s="10" t="s">
        <v>21</v>
      </c>
      <c r="H90" s="10" t="s">
        <v>214</v>
      </c>
      <c r="I90" s="10" t="s">
        <v>21</v>
      </c>
      <c r="J90" s="10" t="s">
        <v>214</v>
      </c>
      <c r="K90" s="10" t="s">
        <v>21</v>
      </c>
      <c r="L90" s="10" t="s">
        <v>214</v>
      </c>
      <c r="M90" s="10" t="s">
        <v>21</v>
      </c>
      <c r="N90" s="10" t="s">
        <v>214</v>
      </c>
      <c r="O90" s="10" t="s">
        <v>21</v>
      </c>
      <c r="P90" s="10" t="s">
        <v>214</v>
      </c>
      <c r="Q90" s="10" t="s">
        <v>21</v>
      </c>
      <c r="R90" s="10" t="s">
        <v>214</v>
      </c>
      <c r="S90" s="10" t="s">
        <v>21</v>
      </c>
      <c r="T90" s="10" t="s">
        <v>214</v>
      </c>
      <c r="U90" s="10"/>
      <c r="V90" s="10"/>
      <c r="W90" s="10"/>
      <c r="X90" s="10"/>
      <c r="Y90" s="10"/>
      <c r="Z90" s="10"/>
    </row>
    <row r="91" spans="1:26" ht="18" customHeight="1" x14ac:dyDescent="0.2">
      <c r="A91" s="10" t="s">
        <v>265</v>
      </c>
      <c r="B91" s="40" t="s">
        <v>245</v>
      </c>
      <c r="C91" s="10" t="s">
        <v>178</v>
      </c>
      <c r="D91" s="10" t="s">
        <v>174</v>
      </c>
      <c r="E91" s="10" t="s">
        <v>21</v>
      </c>
      <c r="F91" s="10" t="s">
        <v>214</v>
      </c>
      <c r="G91" s="10" t="s">
        <v>21</v>
      </c>
      <c r="H91" s="10" t="s">
        <v>214</v>
      </c>
      <c r="I91" s="10" t="s">
        <v>21</v>
      </c>
      <c r="J91" s="10" t="s">
        <v>214</v>
      </c>
      <c r="K91" s="10" t="s">
        <v>21</v>
      </c>
      <c r="L91" s="10" t="s">
        <v>214</v>
      </c>
      <c r="M91" s="10" t="s">
        <v>21</v>
      </c>
      <c r="N91" s="10" t="s">
        <v>214</v>
      </c>
      <c r="O91" s="10" t="s">
        <v>21</v>
      </c>
      <c r="P91" s="10" t="s">
        <v>214</v>
      </c>
      <c r="Q91" s="10" t="s">
        <v>21</v>
      </c>
      <c r="R91" s="10" t="s">
        <v>214</v>
      </c>
      <c r="S91" s="10" t="s">
        <v>21</v>
      </c>
      <c r="T91" s="10" t="s">
        <v>214</v>
      </c>
      <c r="U91" s="10"/>
      <c r="V91" s="10"/>
      <c r="W91" s="10"/>
      <c r="X91" s="10"/>
      <c r="Y91" s="10"/>
      <c r="Z91" s="10"/>
    </row>
    <row r="92" spans="1:26" ht="18" customHeight="1" x14ac:dyDescent="0.2">
      <c r="A92" s="10" t="s">
        <v>265</v>
      </c>
      <c r="B92" s="40" t="s">
        <v>246</v>
      </c>
      <c r="C92" s="10" t="s">
        <v>178</v>
      </c>
      <c r="D92" s="10" t="s">
        <v>174</v>
      </c>
      <c r="E92" s="10" t="s">
        <v>21</v>
      </c>
      <c r="F92" s="10" t="s">
        <v>214</v>
      </c>
      <c r="G92" s="10" t="s">
        <v>21</v>
      </c>
      <c r="H92" s="10" t="s">
        <v>214</v>
      </c>
      <c r="I92" s="10" t="s">
        <v>21</v>
      </c>
      <c r="J92" s="10" t="s">
        <v>214</v>
      </c>
      <c r="K92" s="10" t="s">
        <v>21</v>
      </c>
      <c r="L92" s="10" t="s">
        <v>214</v>
      </c>
      <c r="M92" s="10" t="s">
        <v>21</v>
      </c>
      <c r="N92" s="10" t="s">
        <v>214</v>
      </c>
      <c r="O92" s="10" t="s">
        <v>21</v>
      </c>
      <c r="P92" s="10" t="s">
        <v>214</v>
      </c>
      <c r="Q92" s="10" t="s">
        <v>21</v>
      </c>
      <c r="R92" s="10" t="s">
        <v>214</v>
      </c>
      <c r="S92" s="10" t="s">
        <v>21</v>
      </c>
      <c r="T92" s="10" t="s">
        <v>214</v>
      </c>
      <c r="U92" s="87" t="s">
        <v>21</v>
      </c>
      <c r="V92" s="87" t="s">
        <v>21</v>
      </c>
      <c r="W92" s="87" t="s">
        <v>21</v>
      </c>
      <c r="X92" s="87" t="s">
        <v>21</v>
      </c>
      <c r="Y92" s="87" t="s">
        <v>21</v>
      </c>
      <c r="Z92" s="87" t="s">
        <v>21</v>
      </c>
    </row>
    <row r="93" spans="1:26" ht="18" customHeight="1" x14ac:dyDescent="0.2">
      <c r="A93" s="10" t="s">
        <v>265</v>
      </c>
      <c r="B93" s="40" t="s">
        <v>247</v>
      </c>
      <c r="C93" s="10" t="s">
        <v>178</v>
      </c>
      <c r="D93" s="10" t="s">
        <v>174</v>
      </c>
      <c r="E93" s="10" t="s">
        <v>21</v>
      </c>
      <c r="F93" s="10" t="s">
        <v>214</v>
      </c>
      <c r="G93" s="10" t="s">
        <v>21</v>
      </c>
      <c r="H93" s="10" t="s">
        <v>214</v>
      </c>
      <c r="I93" s="10" t="s">
        <v>21</v>
      </c>
      <c r="J93" s="10" t="s">
        <v>214</v>
      </c>
      <c r="K93" s="10" t="s">
        <v>306</v>
      </c>
      <c r="L93" s="10" t="s">
        <v>214</v>
      </c>
      <c r="M93" s="10" t="s">
        <v>21</v>
      </c>
      <c r="N93" s="10" t="s">
        <v>214</v>
      </c>
      <c r="O93" s="10" t="s">
        <v>194</v>
      </c>
      <c r="P93" s="10" t="s">
        <v>214</v>
      </c>
      <c r="Q93" s="10" t="s">
        <v>21</v>
      </c>
      <c r="R93" s="10" t="s">
        <v>214</v>
      </c>
      <c r="S93" s="10" t="s">
        <v>21</v>
      </c>
      <c r="T93" s="10" t="s">
        <v>214</v>
      </c>
      <c r="U93" s="87" t="s">
        <v>21</v>
      </c>
      <c r="V93" s="87" t="s">
        <v>21</v>
      </c>
      <c r="W93" s="87" t="s">
        <v>21</v>
      </c>
      <c r="X93" s="87" t="s">
        <v>21</v>
      </c>
      <c r="Y93" s="87" t="s">
        <v>21</v>
      </c>
      <c r="Z93" s="87" t="s">
        <v>21</v>
      </c>
    </row>
    <row r="94" spans="1:26" ht="18" customHeight="1" x14ac:dyDescent="0.2">
      <c r="A94" s="10" t="s">
        <v>265</v>
      </c>
      <c r="B94" s="40" t="s">
        <v>248</v>
      </c>
      <c r="C94" s="10" t="s">
        <v>178</v>
      </c>
      <c r="D94" s="10" t="s">
        <v>174</v>
      </c>
      <c r="E94" s="10" t="s">
        <v>21</v>
      </c>
      <c r="F94" s="10" t="s">
        <v>214</v>
      </c>
      <c r="G94" s="10" t="s">
        <v>21</v>
      </c>
      <c r="H94" s="10" t="s">
        <v>214</v>
      </c>
      <c r="I94" s="10" t="s">
        <v>21</v>
      </c>
      <c r="J94" s="10" t="s">
        <v>214</v>
      </c>
      <c r="K94" s="10" t="s">
        <v>21</v>
      </c>
      <c r="L94" s="10" t="s">
        <v>214</v>
      </c>
      <c r="M94" s="10" t="s">
        <v>21</v>
      </c>
      <c r="N94" s="10" t="s">
        <v>214</v>
      </c>
      <c r="O94" s="10" t="s">
        <v>21</v>
      </c>
      <c r="P94" s="10" t="s">
        <v>214</v>
      </c>
      <c r="Q94" s="10" t="s">
        <v>21</v>
      </c>
      <c r="R94" s="10" t="s">
        <v>214</v>
      </c>
      <c r="S94" s="10" t="s">
        <v>21</v>
      </c>
      <c r="T94" s="10" t="s">
        <v>214</v>
      </c>
      <c r="U94" s="10"/>
      <c r="V94" s="10"/>
      <c r="W94" s="10"/>
      <c r="X94" s="10"/>
      <c r="Y94" s="10"/>
      <c r="Z94" s="10"/>
    </row>
    <row r="95" spans="1:26" ht="18" customHeight="1" x14ac:dyDescent="0.2">
      <c r="A95" s="10" t="s">
        <v>160</v>
      </c>
      <c r="B95" s="40" t="s">
        <v>66</v>
      </c>
      <c r="C95" s="10" t="s">
        <v>178</v>
      </c>
      <c r="D95" s="10" t="s">
        <v>174</v>
      </c>
      <c r="E95" s="10" t="s">
        <v>21</v>
      </c>
      <c r="F95" s="10" t="s">
        <v>214</v>
      </c>
      <c r="G95" s="10" t="s">
        <v>219</v>
      </c>
      <c r="H95" s="10" t="s">
        <v>214</v>
      </c>
      <c r="I95" s="10" t="s">
        <v>21</v>
      </c>
      <c r="J95" s="10" t="s">
        <v>214</v>
      </c>
      <c r="K95" s="10" t="s">
        <v>21</v>
      </c>
      <c r="L95" s="10" t="s">
        <v>214</v>
      </c>
      <c r="M95" s="10" t="s">
        <v>21</v>
      </c>
      <c r="N95" s="10" t="s">
        <v>214</v>
      </c>
      <c r="O95" s="10" t="s">
        <v>21</v>
      </c>
      <c r="P95" s="10" t="s">
        <v>214</v>
      </c>
      <c r="Q95" s="10" t="s">
        <v>196</v>
      </c>
      <c r="R95" s="10" t="s">
        <v>214</v>
      </c>
      <c r="S95" s="10" t="s">
        <v>21</v>
      </c>
      <c r="T95" s="10" t="s">
        <v>214</v>
      </c>
      <c r="U95" s="87" t="s">
        <v>21</v>
      </c>
      <c r="V95" s="87" t="s">
        <v>21</v>
      </c>
      <c r="W95" s="87" t="s">
        <v>21</v>
      </c>
      <c r="X95" s="87" t="s">
        <v>21</v>
      </c>
      <c r="Y95" s="87" t="s">
        <v>21</v>
      </c>
      <c r="Z95" s="87" t="s">
        <v>21</v>
      </c>
    </row>
    <row r="96" spans="1:26" ht="18" customHeight="1" x14ac:dyDescent="0.2">
      <c r="A96" s="10" t="s">
        <v>265</v>
      </c>
      <c r="B96" s="40" t="s">
        <v>249</v>
      </c>
      <c r="C96" s="10" t="s">
        <v>178</v>
      </c>
      <c r="D96" s="10" t="s">
        <v>174</v>
      </c>
      <c r="E96" s="10" t="s">
        <v>21</v>
      </c>
      <c r="F96" s="10" t="s">
        <v>214</v>
      </c>
      <c r="G96" s="10" t="s">
        <v>21</v>
      </c>
      <c r="H96" s="10" t="s">
        <v>214</v>
      </c>
      <c r="I96" s="10" t="s">
        <v>21</v>
      </c>
      <c r="J96" s="10" t="s">
        <v>214</v>
      </c>
      <c r="K96" s="10" t="s">
        <v>21</v>
      </c>
      <c r="L96" s="10" t="s">
        <v>214</v>
      </c>
      <c r="M96" s="10" t="s">
        <v>21</v>
      </c>
      <c r="N96" s="10" t="s">
        <v>214</v>
      </c>
      <c r="O96" s="10" t="s">
        <v>21</v>
      </c>
      <c r="P96" s="10" t="s">
        <v>214</v>
      </c>
      <c r="Q96" s="10" t="s">
        <v>21</v>
      </c>
      <c r="R96" s="10" t="s">
        <v>214</v>
      </c>
      <c r="S96" s="10" t="s">
        <v>21</v>
      </c>
      <c r="T96" s="10" t="s">
        <v>214</v>
      </c>
      <c r="U96" s="10"/>
      <c r="V96" s="10"/>
      <c r="W96" s="10"/>
      <c r="X96" s="10"/>
      <c r="Y96" s="10"/>
      <c r="Z96" s="10"/>
    </row>
    <row r="97" spans="1:26" ht="18" customHeight="1" x14ac:dyDescent="0.2">
      <c r="A97" s="10" t="s">
        <v>167</v>
      </c>
      <c r="B97" s="40" t="s">
        <v>56</v>
      </c>
      <c r="C97" s="10" t="s">
        <v>178</v>
      </c>
      <c r="D97" s="10" t="s">
        <v>168</v>
      </c>
      <c r="E97" s="10" t="s">
        <v>21</v>
      </c>
      <c r="F97" s="10" t="s">
        <v>214</v>
      </c>
      <c r="G97" s="10" t="s">
        <v>21</v>
      </c>
      <c r="H97" s="10" t="s">
        <v>214</v>
      </c>
      <c r="I97" s="10" t="s">
        <v>21</v>
      </c>
      <c r="J97" s="10" t="s">
        <v>214</v>
      </c>
      <c r="K97" s="10" t="s">
        <v>21</v>
      </c>
      <c r="L97" s="10" t="s">
        <v>214</v>
      </c>
      <c r="M97" s="10" t="s">
        <v>21</v>
      </c>
      <c r="N97" s="10" t="s">
        <v>214</v>
      </c>
      <c r="O97" s="10" t="s">
        <v>21</v>
      </c>
      <c r="P97" s="10" t="s">
        <v>214</v>
      </c>
      <c r="Q97" s="10" t="s">
        <v>21</v>
      </c>
      <c r="R97" s="10" t="s">
        <v>214</v>
      </c>
      <c r="S97" s="10" t="s">
        <v>21</v>
      </c>
      <c r="T97" s="10" t="s">
        <v>214</v>
      </c>
      <c r="U97" s="87" t="s">
        <v>21</v>
      </c>
      <c r="V97" s="87" t="s">
        <v>21</v>
      </c>
      <c r="W97" s="87" t="s">
        <v>21</v>
      </c>
      <c r="X97" s="87" t="s">
        <v>21</v>
      </c>
      <c r="Y97" s="87" t="s">
        <v>21</v>
      </c>
      <c r="Z97" s="87" t="s">
        <v>21</v>
      </c>
    </row>
    <row r="98" spans="1:26" ht="18" customHeight="1" x14ac:dyDescent="0.2">
      <c r="A98" s="10" t="s">
        <v>265</v>
      </c>
      <c r="B98" s="40" t="s">
        <v>250</v>
      </c>
      <c r="C98" s="10" t="s">
        <v>178</v>
      </c>
      <c r="D98" s="10" t="s">
        <v>174</v>
      </c>
      <c r="E98" s="10" t="s">
        <v>21</v>
      </c>
      <c r="F98" s="10" t="s">
        <v>214</v>
      </c>
      <c r="G98" s="10" t="s">
        <v>21</v>
      </c>
      <c r="H98" s="10" t="s">
        <v>214</v>
      </c>
      <c r="I98" s="10" t="s">
        <v>21</v>
      </c>
      <c r="J98" s="10" t="s">
        <v>214</v>
      </c>
      <c r="K98" s="10" t="s">
        <v>21</v>
      </c>
      <c r="L98" s="10" t="s">
        <v>214</v>
      </c>
      <c r="M98" s="10" t="s">
        <v>21</v>
      </c>
      <c r="N98" s="10" t="s">
        <v>214</v>
      </c>
      <c r="O98" s="10" t="s">
        <v>21</v>
      </c>
      <c r="P98" s="10" t="s">
        <v>214</v>
      </c>
      <c r="Q98" s="10" t="s">
        <v>21</v>
      </c>
      <c r="R98" s="10" t="s">
        <v>214</v>
      </c>
      <c r="S98" s="10" t="s">
        <v>21</v>
      </c>
      <c r="T98" s="10" t="s">
        <v>214</v>
      </c>
      <c r="U98" s="87" t="s">
        <v>21</v>
      </c>
      <c r="V98" s="87" t="s">
        <v>21</v>
      </c>
      <c r="W98" s="87" t="s">
        <v>21</v>
      </c>
      <c r="X98" s="87" t="s">
        <v>21</v>
      </c>
      <c r="Y98" s="87" t="s">
        <v>21</v>
      </c>
      <c r="Z98" s="87" t="s">
        <v>21</v>
      </c>
    </row>
    <row r="99" spans="1:26" ht="18" customHeight="1" x14ac:dyDescent="0.2">
      <c r="A99" s="10" t="s">
        <v>265</v>
      </c>
      <c r="B99" s="40" t="s">
        <v>251</v>
      </c>
      <c r="C99" s="10" t="s">
        <v>178</v>
      </c>
      <c r="D99" s="10" t="s">
        <v>174</v>
      </c>
      <c r="E99" s="10" t="s">
        <v>21</v>
      </c>
      <c r="F99" s="10" t="s">
        <v>214</v>
      </c>
      <c r="G99" s="10" t="s">
        <v>21</v>
      </c>
      <c r="H99" s="10" t="s">
        <v>214</v>
      </c>
      <c r="I99" s="10" t="s">
        <v>21</v>
      </c>
      <c r="J99" s="10" t="s">
        <v>214</v>
      </c>
      <c r="K99" s="10" t="s">
        <v>21</v>
      </c>
      <c r="L99" s="10" t="s">
        <v>214</v>
      </c>
      <c r="M99" s="10" t="s">
        <v>21</v>
      </c>
      <c r="N99" s="10" t="s">
        <v>214</v>
      </c>
      <c r="O99" s="10" t="s">
        <v>21</v>
      </c>
      <c r="P99" s="10" t="s">
        <v>214</v>
      </c>
      <c r="Q99" s="10" t="s">
        <v>302</v>
      </c>
      <c r="R99" s="10" t="s">
        <v>214</v>
      </c>
      <c r="S99" s="10" t="s">
        <v>21</v>
      </c>
      <c r="T99" s="10" t="s">
        <v>214</v>
      </c>
      <c r="U99" s="87" t="s">
        <v>21</v>
      </c>
      <c r="V99" s="87" t="s">
        <v>21</v>
      </c>
      <c r="W99" s="87" t="s">
        <v>21</v>
      </c>
      <c r="X99" s="87" t="s">
        <v>21</v>
      </c>
      <c r="Y99" s="87" t="s">
        <v>21</v>
      </c>
      <c r="Z99" s="87" t="s">
        <v>21</v>
      </c>
    </row>
    <row r="100" spans="1:26" ht="18" customHeight="1" x14ac:dyDescent="0.2">
      <c r="A100" s="10" t="s">
        <v>160</v>
      </c>
      <c r="B100" s="40" t="s">
        <v>93</v>
      </c>
      <c r="C100" s="10" t="s">
        <v>178</v>
      </c>
      <c r="D100" s="10" t="s">
        <v>174</v>
      </c>
      <c r="E100" s="10">
        <v>12</v>
      </c>
      <c r="F100" s="10" t="s">
        <v>214</v>
      </c>
      <c r="G100" s="10">
        <v>15</v>
      </c>
      <c r="H100" s="10" t="s">
        <v>214</v>
      </c>
      <c r="I100" s="10">
        <v>14</v>
      </c>
      <c r="J100" s="10" t="s">
        <v>214</v>
      </c>
      <c r="K100" s="10">
        <v>10</v>
      </c>
      <c r="L100" s="10" t="s">
        <v>214</v>
      </c>
      <c r="M100" s="10" t="s">
        <v>295</v>
      </c>
      <c r="N100" s="10" t="s">
        <v>214</v>
      </c>
      <c r="O100" s="10" t="s">
        <v>202</v>
      </c>
      <c r="P100" s="10" t="s">
        <v>214</v>
      </c>
      <c r="Q100" s="10">
        <v>8.8000000000000007</v>
      </c>
      <c r="R100" s="10" t="s">
        <v>214</v>
      </c>
      <c r="S100" s="10" t="s">
        <v>180</v>
      </c>
      <c r="T100" s="10" t="s">
        <v>214</v>
      </c>
      <c r="U100" s="9">
        <v>25.2</v>
      </c>
      <c r="V100" s="9" t="s">
        <v>21</v>
      </c>
      <c r="W100" s="9" t="s">
        <v>21</v>
      </c>
      <c r="X100" s="9" t="s">
        <v>21</v>
      </c>
      <c r="Y100" s="9" t="s">
        <v>21</v>
      </c>
      <c r="Z100" s="9" t="s">
        <v>21</v>
      </c>
    </row>
    <row r="101" spans="1:26" ht="18" customHeight="1" x14ac:dyDescent="0.2">
      <c r="A101" s="10" t="s">
        <v>160</v>
      </c>
      <c r="B101" s="40" t="s">
        <v>163</v>
      </c>
      <c r="C101" s="10" t="s">
        <v>178</v>
      </c>
      <c r="D101" s="10" t="s">
        <v>174</v>
      </c>
      <c r="E101" s="10">
        <v>12</v>
      </c>
      <c r="F101" s="10" t="s">
        <v>214</v>
      </c>
      <c r="G101" s="10">
        <v>15</v>
      </c>
      <c r="H101" s="10" t="s">
        <v>214</v>
      </c>
      <c r="I101" s="10">
        <v>14</v>
      </c>
      <c r="J101" s="10" t="s">
        <v>214</v>
      </c>
      <c r="K101" s="10">
        <v>10</v>
      </c>
      <c r="L101" s="10" t="s">
        <v>214</v>
      </c>
      <c r="M101" s="10" t="s">
        <v>295</v>
      </c>
      <c r="N101" s="10" t="s">
        <v>214</v>
      </c>
      <c r="O101" s="10" t="s">
        <v>202</v>
      </c>
      <c r="P101" s="10" t="s">
        <v>214</v>
      </c>
      <c r="Q101" s="10">
        <v>8.8000000000000007</v>
      </c>
      <c r="R101" s="10" t="s">
        <v>214</v>
      </c>
      <c r="S101" s="10" t="s">
        <v>180</v>
      </c>
      <c r="T101" s="10" t="s">
        <v>214</v>
      </c>
      <c r="U101" s="10"/>
      <c r="V101" s="10"/>
      <c r="W101" s="10"/>
      <c r="X101" s="10"/>
      <c r="Y101" s="10"/>
      <c r="Z101" s="10"/>
    </row>
    <row r="102" spans="1:26" ht="18" customHeight="1" x14ac:dyDescent="0.2">
      <c r="A102" s="10" t="s">
        <v>265</v>
      </c>
      <c r="B102" s="40" t="s">
        <v>252</v>
      </c>
      <c r="C102" s="10" t="s">
        <v>178</v>
      </c>
      <c r="D102" s="10" t="s">
        <v>174</v>
      </c>
      <c r="E102" s="10" t="s">
        <v>21</v>
      </c>
      <c r="F102" s="10" t="s">
        <v>214</v>
      </c>
      <c r="G102" s="10" t="s">
        <v>21</v>
      </c>
      <c r="H102" s="10" t="s">
        <v>214</v>
      </c>
      <c r="I102" s="10" t="s">
        <v>21</v>
      </c>
      <c r="J102" s="10" t="s">
        <v>214</v>
      </c>
      <c r="K102" s="10" t="s">
        <v>21</v>
      </c>
      <c r="L102" s="10" t="s">
        <v>214</v>
      </c>
      <c r="M102" s="10" t="s">
        <v>21</v>
      </c>
      <c r="N102" s="10" t="s">
        <v>214</v>
      </c>
      <c r="O102" s="10" t="s">
        <v>21</v>
      </c>
      <c r="P102" s="10" t="s">
        <v>214</v>
      </c>
      <c r="Q102" s="10" t="s">
        <v>21</v>
      </c>
      <c r="R102" s="10" t="s">
        <v>214</v>
      </c>
      <c r="S102" s="10" t="s">
        <v>21</v>
      </c>
      <c r="T102" s="10" t="s">
        <v>214</v>
      </c>
      <c r="U102" s="10"/>
      <c r="V102" s="10"/>
      <c r="W102" s="10"/>
      <c r="X102" s="10"/>
      <c r="Y102" s="10"/>
      <c r="Z102" s="10"/>
    </row>
    <row r="103" spans="1:26" ht="18" customHeight="1" x14ac:dyDescent="0.2">
      <c r="A103" s="10" t="s">
        <v>167</v>
      </c>
      <c r="B103" s="40" t="s">
        <v>152</v>
      </c>
      <c r="C103" s="10" t="s">
        <v>178</v>
      </c>
      <c r="D103" s="10" t="s">
        <v>174</v>
      </c>
      <c r="E103" s="10" t="s">
        <v>21</v>
      </c>
      <c r="F103" s="10" t="s">
        <v>214</v>
      </c>
      <c r="G103" s="10" t="s">
        <v>21</v>
      </c>
      <c r="H103" s="10" t="s">
        <v>214</v>
      </c>
      <c r="I103" s="10" t="s">
        <v>21</v>
      </c>
      <c r="J103" s="10" t="s">
        <v>214</v>
      </c>
      <c r="K103" s="10" t="s">
        <v>21</v>
      </c>
      <c r="L103" s="10" t="s">
        <v>214</v>
      </c>
      <c r="M103" s="10" t="s">
        <v>21</v>
      </c>
      <c r="N103" s="10" t="s">
        <v>214</v>
      </c>
      <c r="O103" s="10" t="s">
        <v>21</v>
      </c>
      <c r="P103" s="10" t="s">
        <v>214</v>
      </c>
      <c r="Q103" s="10" t="s">
        <v>197</v>
      </c>
      <c r="R103" s="10" t="s">
        <v>214</v>
      </c>
      <c r="S103" s="10" t="s">
        <v>21</v>
      </c>
      <c r="T103" s="10" t="s">
        <v>214</v>
      </c>
      <c r="U103" s="10"/>
      <c r="V103" s="10"/>
      <c r="W103" s="10"/>
      <c r="X103" s="10"/>
      <c r="Y103" s="10"/>
      <c r="Z103" s="10"/>
    </row>
    <row r="104" spans="1:26" ht="18" customHeight="1" x14ac:dyDescent="0.2">
      <c r="A104" s="10" t="s">
        <v>265</v>
      </c>
      <c r="B104" s="40" t="s">
        <v>253</v>
      </c>
      <c r="C104" s="10" t="s">
        <v>178</v>
      </c>
      <c r="D104" s="10" t="s">
        <v>174</v>
      </c>
      <c r="E104" s="10" t="s">
        <v>21</v>
      </c>
      <c r="F104" s="10" t="s">
        <v>214</v>
      </c>
      <c r="G104" s="10" t="s">
        <v>21</v>
      </c>
      <c r="H104" s="10" t="s">
        <v>214</v>
      </c>
      <c r="I104" s="10" t="s">
        <v>21</v>
      </c>
      <c r="J104" s="10" t="s">
        <v>214</v>
      </c>
      <c r="K104" s="10" t="s">
        <v>21</v>
      </c>
      <c r="L104" s="10" t="s">
        <v>214</v>
      </c>
      <c r="M104" s="10" t="s">
        <v>21</v>
      </c>
      <c r="N104" s="10" t="s">
        <v>214</v>
      </c>
      <c r="O104" s="10" t="s">
        <v>21</v>
      </c>
      <c r="P104" s="10" t="s">
        <v>214</v>
      </c>
      <c r="Q104" s="10" t="s">
        <v>21</v>
      </c>
      <c r="R104" s="10" t="s">
        <v>214</v>
      </c>
      <c r="S104" s="10" t="s">
        <v>21</v>
      </c>
      <c r="T104" s="10" t="s">
        <v>214</v>
      </c>
      <c r="U104" s="10"/>
      <c r="V104" s="10"/>
      <c r="W104" s="10"/>
      <c r="X104" s="10"/>
      <c r="Y104" s="10"/>
      <c r="Z104" s="10"/>
    </row>
    <row r="105" spans="1:26" ht="18" customHeight="1" x14ac:dyDescent="0.2">
      <c r="A105" s="10" t="s">
        <v>265</v>
      </c>
      <c r="B105" s="40" t="s">
        <v>254</v>
      </c>
      <c r="C105" s="10" t="s">
        <v>178</v>
      </c>
      <c r="D105" s="10" t="s">
        <v>174</v>
      </c>
      <c r="E105" s="10" t="s">
        <v>21</v>
      </c>
      <c r="F105" s="10" t="s">
        <v>214</v>
      </c>
      <c r="G105" s="10" t="s">
        <v>21</v>
      </c>
      <c r="H105" s="10" t="s">
        <v>214</v>
      </c>
      <c r="I105" s="10" t="s">
        <v>21</v>
      </c>
      <c r="J105" s="10" t="s">
        <v>214</v>
      </c>
      <c r="K105" s="10" t="s">
        <v>21</v>
      </c>
      <c r="L105" s="10" t="s">
        <v>214</v>
      </c>
      <c r="M105" s="10" t="s">
        <v>21</v>
      </c>
      <c r="N105" s="10" t="s">
        <v>214</v>
      </c>
      <c r="O105" s="10" t="s">
        <v>21</v>
      </c>
      <c r="P105" s="10" t="s">
        <v>214</v>
      </c>
      <c r="Q105" s="10" t="s">
        <v>21</v>
      </c>
      <c r="R105" s="10" t="s">
        <v>214</v>
      </c>
      <c r="S105" s="10" t="s">
        <v>21</v>
      </c>
      <c r="T105" s="10" t="s">
        <v>214</v>
      </c>
      <c r="U105" s="10"/>
      <c r="V105" s="10"/>
      <c r="W105" s="10"/>
      <c r="X105" s="10"/>
      <c r="Y105" s="10"/>
      <c r="Z105" s="10"/>
    </row>
    <row r="106" spans="1:26" ht="18" customHeight="1" x14ac:dyDescent="0.2">
      <c r="A106" s="10" t="s">
        <v>265</v>
      </c>
      <c r="B106" s="40" t="s">
        <v>255</v>
      </c>
      <c r="C106" s="10" t="s">
        <v>178</v>
      </c>
      <c r="D106" s="10" t="s">
        <v>174</v>
      </c>
      <c r="E106" s="10" t="s">
        <v>21</v>
      </c>
      <c r="F106" s="10" t="s">
        <v>214</v>
      </c>
      <c r="G106" s="10" t="s">
        <v>21</v>
      </c>
      <c r="H106" s="10" t="s">
        <v>214</v>
      </c>
      <c r="I106" s="10" t="s">
        <v>21</v>
      </c>
      <c r="J106" s="10" t="s">
        <v>214</v>
      </c>
      <c r="K106" s="10" t="s">
        <v>21</v>
      </c>
      <c r="L106" s="10" t="s">
        <v>214</v>
      </c>
      <c r="M106" s="10" t="s">
        <v>21</v>
      </c>
      <c r="N106" s="10" t="s">
        <v>214</v>
      </c>
      <c r="O106" s="10" t="s">
        <v>21</v>
      </c>
      <c r="P106" s="10" t="s">
        <v>214</v>
      </c>
      <c r="Q106" s="10" t="s">
        <v>21</v>
      </c>
      <c r="R106" s="10" t="s">
        <v>214</v>
      </c>
      <c r="S106" s="10" t="s">
        <v>21</v>
      </c>
      <c r="T106" s="10" t="s">
        <v>214</v>
      </c>
      <c r="U106" s="10"/>
      <c r="V106" s="10"/>
      <c r="W106" s="10"/>
      <c r="X106" s="10"/>
      <c r="Y106" s="10"/>
      <c r="Z106" s="10"/>
    </row>
    <row r="107" spans="1:26" ht="18" customHeight="1" x14ac:dyDescent="0.2">
      <c r="A107" s="10" t="s">
        <v>265</v>
      </c>
      <c r="B107" s="40" t="s">
        <v>256</v>
      </c>
      <c r="C107" s="10" t="s">
        <v>178</v>
      </c>
      <c r="D107" s="10" t="s">
        <v>174</v>
      </c>
      <c r="E107" s="10" t="s">
        <v>21</v>
      </c>
      <c r="F107" s="10" t="s">
        <v>214</v>
      </c>
      <c r="G107" s="10" t="s">
        <v>21</v>
      </c>
      <c r="H107" s="10" t="s">
        <v>214</v>
      </c>
      <c r="I107" s="10" t="s">
        <v>21</v>
      </c>
      <c r="J107" s="10" t="s">
        <v>214</v>
      </c>
      <c r="K107" s="10" t="s">
        <v>21</v>
      </c>
      <c r="L107" s="10" t="s">
        <v>214</v>
      </c>
      <c r="M107" s="10" t="s">
        <v>21</v>
      </c>
      <c r="N107" s="10" t="s">
        <v>214</v>
      </c>
      <c r="O107" s="10" t="s">
        <v>21</v>
      </c>
      <c r="P107" s="10" t="s">
        <v>214</v>
      </c>
      <c r="Q107" s="10" t="s">
        <v>21</v>
      </c>
      <c r="R107" s="10" t="s">
        <v>214</v>
      </c>
      <c r="S107" s="10" t="s">
        <v>21</v>
      </c>
      <c r="T107" s="10" t="s">
        <v>214</v>
      </c>
      <c r="U107" s="10"/>
      <c r="V107" s="10"/>
      <c r="W107" s="10"/>
      <c r="X107" s="10"/>
      <c r="Y107" s="10"/>
      <c r="Z107" s="10"/>
    </row>
    <row r="108" spans="1:26" ht="18" customHeight="1" x14ac:dyDescent="0.2">
      <c r="A108" s="10" t="s">
        <v>265</v>
      </c>
      <c r="B108" s="40" t="s">
        <v>37</v>
      </c>
      <c r="C108" s="10" t="s">
        <v>178</v>
      </c>
      <c r="D108" s="10" t="s">
        <v>174</v>
      </c>
      <c r="E108" s="10" t="s">
        <v>21</v>
      </c>
      <c r="F108" s="10" t="s">
        <v>214</v>
      </c>
      <c r="G108" s="10" t="s">
        <v>290</v>
      </c>
      <c r="H108" s="10" t="s">
        <v>214</v>
      </c>
      <c r="I108" s="10" t="s">
        <v>21</v>
      </c>
      <c r="J108" s="10" t="s">
        <v>214</v>
      </c>
      <c r="K108" s="10" t="s">
        <v>21</v>
      </c>
      <c r="L108" s="10" t="s">
        <v>214</v>
      </c>
      <c r="M108" s="10" t="s">
        <v>21</v>
      </c>
      <c r="N108" s="10" t="s">
        <v>214</v>
      </c>
      <c r="O108" s="10" t="s">
        <v>21</v>
      </c>
      <c r="P108" s="10" t="s">
        <v>214</v>
      </c>
      <c r="Q108" s="10" t="s">
        <v>303</v>
      </c>
      <c r="R108" s="10" t="s">
        <v>214</v>
      </c>
      <c r="S108" s="10" t="s">
        <v>21</v>
      </c>
      <c r="T108" s="10" t="s">
        <v>214</v>
      </c>
      <c r="U108" s="10"/>
      <c r="V108" s="10"/>
      <c r="W108" s="10"/>
      <c r="X108" s="10"/>
      <c r="Y108" s="10"/>
      <c r="Z108" s="10"/>
    </row>
    <row r="109" spans="1:26" ht="18" customHeight="1" x14ac:dyDescent="0.2">
      <c r="A109" s="10" t="s">
        <v>265</v>
      </c>
      <c r="B109" s="40" t="s">
        <v>257</v>
      </c>
      <c r="C109" s="10" t="s">
        <v>178</v>
      </c>
      <c r="D109" s="10" t="s">
        <v>174</v>
      </c>
      <c r="E109" s="10" t="s">
        <v>21</v>
      </c>
      <c r="F109" s="10" t="s">
        <v>214</v>
      </c>
      <c r="G109" s="10" t="s">
        <v>21</v>
      </c>
      <c r="H109" s="10" t="s">
        <v>214</v>
      </c>
      <c r="I109" s="10" t="s">
        <v>21</v>
      </c>
      <c r="J109" s="10" t="s">
        <v>214</v>
      </c>
      <c r="K109" s="10" t="s">
        <v>21</v>
      </c>
      <c r="L109" s="10" t="s">
        <v>214</v>
      </c>
      <c r="M109" s="10" t="s">
        <v>21</v>
      </c>
      <c r="N109" s="10" t="s">
        <v>214</v>
      </c>
      <c r="O109" s="10" t="s">
        <v>21</v>
      </c>
      <c r="P109" s="10" t="s">
        <v>214</v>
      </c>
      <c r="Q109" s="10" t="s">
        <v>21</v>
      </c>
      <c r="R109" s="10" t="s">
        <v>214</v>
      </c>
      <c r="S109" s="10" t="s">
        <v>21</v>
      </c>
      <c r="T109" s="10" t="s">
        <v>214</v>
      </c>
      <c r="U109" s="10"/>
      <c r="V109" s="10"/>
      <c r="W109" s="10"/>
      <c r="X109" s="10"/>
      <c r="Y109" s="10"/>
      <c r="Z109" s="10"/>
    </row>
    <row r="110" spans="1:26" ht="18" customHeight="1" x14ac:dyDescent="0.2">
      <c r="A110" s="10" t="s">
        <v>265</v>
      </c>
      <c r="B110" s="40" t="s">
        <v>258</v>
      </c>
      <c r="C110" s="10" t="s">
        <v>178</v>
      </c>
      <c r="D110" s="10" t="s">
        <v>174</v>
      </c>
      <c r="E110" s="10" t="s">
        <v>21</v>
      </c>
      <c r="F110" s="10" t="s">
        <v>214</v>
      </c>
      <c r="G110" s="10" t="s">
        <v>21</v>
      </c>
      <c r="H110" s="10" t="s">
        <v>214</v>
      </c>
      <c r="I110" s="10" t="s">
        <v>21</v>
      </c>
      <c r="J110" s="10" t="s">
        <v>214</v>
      </c>
      <c r="K110" s="10" t="s">
        <v>21</v>
      </c>
      <c r="L110" s="10" t="s">
        <v>214</v>
      </c>
      <c r="M110" s="10" t="s">
        <v>21</v>
      </c>
      <c r="N110" s="10" t="s">
        <v>214</v>
      </c>
      <c r="O110" s="10" t="s">
        <v>21</v>
      </c>
      <c r="P110" s="10" t="s">
        <v>214</v>
      </c>
      <c r="Q110" s="10" t="s">
        <v>21</v>
      </c>
      <c r="R110" s="10" t="s">
        <v>214</v>
      </c>
      <c r="S110" s="10" t="s">
        <v>21</v>
      </c>
      <c r="T110" s="10" t="s">
        <v>214</v>
      </c>
      <c r="U110" s="10"/>
      <c r="V110" s="10"/>
      <c r="W110" s="10"/>
      <c r="X110" s="10"/>
      <c r="Y110" s="10"/>
      <c r="Z110" s="10"/>
    </row>
    <row r="111" spans="1:26" ht="18" customHeight="1" x14ac:dyDescent="0.2">
      <c r="A111" s="10" t="s">
        <v>265</v>
      </c>
      <c r="B111" s="40" t="s">
        <v>259</v>
      </c>
      <c r="C111" s="10" t="s">
        <v>178</v>
      </c>
      <c r="D111" s="10" t="s">
        <v>174</v>
      </c>
      <c r="E111" s="10" t="s">
        <v>21</v>
      </c>
      <c r="F111" s="10" t="s">
        <v>214</v>
      </c>
      <c r="G111" s="10" t="s">
        <v>21</v>
      </c>
      <c r="H111" s="10" t="s">
        <v>214</v>
      </c>
      <c r="I111" s="10" t="s">
        <v>21</v>
      </c>
      <c r="J111" s="10" t="s">
        <v>214</v>
      </c>
      <c r="K111" s="10" t="s">
        <v>21</v>
      </c>
      <c r="L111" s="10" t="s">
        <v>214</v>
      </c>
      <c r="M111" s="10" t="s">
        <v>21</v>
      </c>
      <c r="N111" s="10" t="s">
        <v>214</v>
      </c>
      <c r="O111" s="10" t="s">
        <v>21</v>
      </c>
      <c r="P111" s="10" t="s">
        <v>214</v>
      </c>
      <c r="Q111" s="10" t="s">
        <v>21</v>
      </c>
      <c r="R111" s="10" t="s">
        <v>214</v>
      </c>
      <c r="S111" s="10" t="s">
        <v>21</v>
      </c>
      <c r="T111" s="10" t="s">
        <v>214</v>
      </c>
      <c r="U111" s="10"/>
      <c r="V111" s="10"/>
      <c r="W111" s="10"/>
      <c r="X111" s="10"/>
      <c r="Y111" s="10"/>
      <c r="Z111" s="10"/>
    </row>
    <row r="112" spans="1:26" ht="18" customHeight="1" x14ac:dyDescent="0.2">
      <c r="A112" s="10" t="s">
        <v>160</v>
      </c>
      <c r="B112" s="40" t="s">
        <v>84</v>
      </c>
      <c r="C112" s="10" t="s">
        <v>178</v>
      </c>
      <c r="D112" s="10" t="s">
        <v>174</v>
      </c>
      <c r="E112" s="10" t="s">
        <v>21</v>
      </c>
      <c r="F112" s="10" t="s">
        <v>214</v>
      </c>
      <c r="G112" s="10" t="s">
        <v>21</v>
      </c>
      <c r="H112" s="10" t="s">
        <v>214</v>
      </c>
      <c r="I112" s="10" t="s">
        <v>21</v>
      </c>
      <c r="J112" s="10" t="s">
        <v>214</v>
      </c>
      <c r="K112" s="10" t="s">
        <v>21</v>
      </c>
      <c r="L112" s="10" t="s">
        <v>214</v>
      </c>
      <c r="M112" s="10" t="s">
        <v>21</v>
      </c>
      <c r="N112" s="10" t="s">
        <v>214</v>
      </c>
      <c r="O112" s="10" t="s">
        <v>203</v>
      </c>
      <c r="P112" s="10" t="s">
        <v>214</v>
      </c>
      <c r="Q112" s="10" t="s">
        <v>21</v>
      </c>
      <c r="R112" s="10" t="s">
        <v>214</v>
      </c>
      <c r="S112" s="10" t="s">
        <v>21</v>
      </c>
      <c r="T112" s="10" t="s">
        <v>214</v>
      </c>
      <c r="U112" s="9" t="s">
        <v>21</v>
      </c>
      <c r="V112" s="9" t="s">
        <v>21</v>
      </c>
      <c r="W112" s="9" t="s">
        <v>21</v>
      </c>
      <c r="X112" s="9" t="s">
        <v>21</v>
      </c>
      <c r="Y112" s="9" t="s">
        <v>21</v>
      </c>
      <c r="Z112" s="9" t="s">
        <v>21</v>
      </c>
    </row>
    <row r="113" spans="1:26" ht="18" customHeight="1" x14ac:dyDescent="0.2">
      <c r="A113" s="10" t="s">
        <v>160</v>
      </c>
      <c r="B113" s="40" t="s">
        <v>165</v>
      </c>
      <c r="C113" s="10" t="s">
        <v>178</v>
      </c>
      <c r="D113" s="10" t="s">
        <v>174</v>
      </c>
      <c r="E113" s="10" t="s">
        <v>21</v>
      </c>
      <c r="F113" s="10" t="s">
        <v>214</v>
      </c>
      <c r="G113" s="10" t="s">
        <v>21</v>
      </c>
      <c r="H113" s="10" t="s">
        <v>214</v>
      </c>
      <c r="I113" s="10" t="s">
        <v>21</v>
      </c>
      <c r="J113" s="10" t="s">
        <v>214</v>
      </c>
      <c r="K113" s="10" t="s">
        <v>21</v>
      </c>
      <c r="L113" s="10" t="s">
        <v>214</v>
      </c>
      <c r="M113" s="10" t="s">
        <v>21</v>
      </c>
      <c r="N113" s="10" t="s">
        <v>214</v>
      </c>
      <c r="O113" s="10" t="s">
        <v>21</v>
      </c>
      <c r="P113" s="10" t="s">
        <v>214</v>
      </c>
      <c r="Q113" s="10" t="s">
        <v>304</v>
      </c>
      <c r="R113" s="10" t="s">
        <v>214</v>
      </c>
      <c r="S113" s="10" t="s">
        <v>21</v>
      </c>
      <c r="T113" s="10" t="s">
        <v>214</v>
      </c>
      <c r="U113" s="9" t="s">
        <v>21</v>
      </c>
      <c r="V113" s="9" t="s">
        <v>21</v>
      </c>
      <c r="W113" s="9" t="s">
        <v>21</v>
      </c>
      <c r="X113" s="9" t="s">
        <v>21</v>
      </c>
      <c r="Y113" s="9" t="s">
        <v>21</v>
      </c>
      <c r="Z113" s="9" t="s">
        <v>21</v>
      </c>
    </row>
    <row r="114" spans="1:26" ht="18" customHeight="1" x14ac:dyDescent="0.2">
      <c r="A114" s="10" t="s">
        <v>160</v>
      </c>
      <c r="B114" s="40" t="s">
        <v>260</v>
      </c>
      <c r="C114" s="10" t="s">
        <v>178</v>
      </c>
      <c r="D114" s="10" t="s">
        <v>174</v>
      </c>
      <c r="E114" s="10" t="s">
        <v>21</v>
      </c>
      <c r="F114" s="10" t="s">
        <v>214</v>
      </c>
      <c r="G114" s="10" t="s">
        <v>21</v>
      </c>
      <c r="H114" s="10" t="s">
        <v>214</v>
      </c>
      <c r="I114" s="10" t="s">
        <v>21</v>
      </c>
      <c r="J114" s="10" t="s">
        <v>214</v>
      </c>
      <c r="K114" s="10" t="s">
        <v>21</v>
      </c>
      <c r="L114" s="10" t="s">
        <v>214</v>
      </c>
      <c r="M114" s="10" t="s">
        <v>21</v>
      </c>
      <c r="N114" s="10" t="s">
        <v>214</v>
      </c>
      <c r="O114" s="10" t="s">
        <v>21</v>
      </c>
      <c r="P114" s="10" t="s">
        <v>214</v>
      </c>
      <c r="Q114" s="10" t="s">
        <v>21</v>
      </c>
      <c r="R114" s="10" t="s">
        <v>214</v>
      </c>
      <c r="S114" s="10" t="s">
        <v>21</v>
      </c>
      <c r="T114" s="10" t="s">
        <v>214</v>
      </c>
      <c r="U114" s="10"/>
      <c r="V114" s="10"/>
      <c r="W114" s="10"/>
      <c r="X114" s="10"/>
      <c r="Y114" s="10"/>
      <c r="Z114" s="10"/>
    </row>
    <row r="115" spans="1:26" ht="18" customHeight="1" x14ac:dyDescent="0.2">
      <c r="A115" s="10" t="s">
        <v>265</v>
      </c>
      <c r="B115" s="40" t="s">
        <v>261</v>
      </c>
      <c r="C115" s="10" t="s">
        <v>178</v>
      </c>
      <c r="D115" s="10" t="s">
        <v>174</v>
      </c>
      <c r="E115" s="10" t="s">
        <v>21</v>
      </c>
      <c r="F115" s="10" t="s">
        <v>214</v>
      </c>
      <c r="G115" s="10" t="s">
        <v>21</v>
      </c>
      <c r="H115" s="10" t="s">
        <v>214</v>
      </c>
      <c r="I115" s="10" t="s">
        <v>21</v>
      </c>
      <c r="J115" s="10" t="s">
        <v>214</v>
      </c>
      <c r="K115" s="10" t="s">
        <v>21</v>
      </c>
      <c r="L115" s="10" t="s">
        <v>214</v>
      </c>
      <c r="M115" s="10" t="s">
        <v>21</v>
      </c>
      <c r="N115" s="10" t="s">
        <v>214</v>
      </c>
      <c r="O115" s="10" t="s">
        <v>21</v>
      </c>
      <c r="P115" s="10" t="s">
        <v>214</v>
      </c>
      <c r="Q115" s="10" t="s">
        <v>21</v>
      </c>
      <c r="R115" s="10" t="s">
        <v>214</v>
      </c>
      <c r="S115" s="10" t="s">
        <v>21</v>
      </c>
      <c r="T115" s="10" t="s">
        <v>214</v>
      </c>
      <c r="U115" s="10"/>
      <c r="V115" s="10"/>
      <c r="W115" s="10"/>
      <c r="X115" s="10"/>
      <c r="Y115" s="10"/>
      <c r="Z115" s="10"/>
    </row>
    <row r="116" spans="1:26" ht="18" customHeight="1" x14ac:dyDescent="0.2">
      <c r="A116" s="10" t="s">
        <v>265</v>
      </c>
      <c r="B116" s="40" t="s">
        <v>262</v>
      </c>
      <c r="C116" s="10" t="s">
        <v>178</v>
      </c>
      <c r="D116" s="10" t="s">
        <v>174</v>
      </c>
      <c r="E116" s="10" t="s">
        <v>21</v>
      </c>
      <c r="F116" s="10" t="s">
        <v>214</v>
      </c>
      <c r="G116" s="10" t="s">
        <v>21</v>
      </c>
      <c r="H116" s="10" t="s">
        <v>214</v>
      </c>
      <c r="I116" s="10" t="s">
        <v>21</v>
      </c>
      <c r="J116" s="10" t="s">
        <v>214</v>
      </c>
      <c r="K116" s="10" t="s">
        <v>21</v>
      </c>
      <c r="L116" s="10" t="s">
        <v>214</v>
      </c>
      <c r="M116" s="10" t="s">
        <v>21</v>
      </c>
      <c r="N116" s="10" t="s">
        <v>214</v>
      </c>
      <c r="O116" s="10" t="s">
        <v>21</v>
      </c>
      <c r="P116" s="10" t="s">
        <v>214</v>
      </c>
      <c r="Q116" s="10" t="s">
        <v>21</v>
      </c>
      <c r="R116" s="10" t="s">
        <v>214</v>
      </c>
      <c r="S116" s="10" t="s">
        <v>21</v>
      </c>
      <c r="T116" s="10" t="s">
        <v>214</v>
      </c>
      <c r="U116" s="10"/>
      <c r="V116" s="10"/>
      <c r="W116" s="10"/>
      <c r="X116" s="10"/>
      <c r="Y116" s="10"/>
      <c r="Z116" s="10"/>
    </row>
    <row r="117" spans="1:26" ht="18" customHeight="1" x14ac:dyDescent="0.2">
      <c r="A117" s="10" t="s">
        <v>160</v>
      </c>
      <c r="B117" s="40" t="s">
        <v>85</v>
      </c>
      <c r="C117" s="10" t="s">
        <v>178</v>
      </c>
      <c r="D117" s="10" t="s">
        <v>174</v>
      </c>
      <c r="E117" s="10" t="s">
        <v>21</v>
      </c>
      <c r="F117" s="10" t="s">
        <v>214</v>
      </c>
      <c r="G117" s="10" t="s">
        <v>21</v>
      </c>
      <c r="H117" s="10" t="s">
        <v>214</v>
      </c>
      <c r="I117" s="10" t="s">
        <v>21</v>
      </c>
      <c r="J117" s="10" t="s">
        <v>214</v>
      </c>
      <c r="K117" s="10" t="s">
        <v>21</v>
      </c>
      <c r="L117" s="10" t="s">
        <v>214</v>
      </c>
      <c r="M117" s="10" t="s">
        <v>21</v>
      </c>
      <c r="N117" s="10" t="s">
        <v>214</v>
      </c>
      <c r="O117" s="10" t="s">
        <v>21</v>
      </c>
      <c r="P117" s="10" t="s">
        <v>214</v>
      </c>
      <c r="Q117" s="10" t="s">
        <v>21</v>
      </c>
      <c r="R117" s="10" t="s">
        <v>214</v>
      </c>
      <c r="S117" s="10" t="s">
        <v>21</v>
      </c>
      <c r="T117" s="10" t="s">
        <v>214</v>
      </c>
      <c r="U117" s="10"/>
      <c r="V117" s="10"/>
      <c r="W117" s="10"/>
      <c r="X117" s="10"/>
      <c r="Y117" s="10"/>
      <c r="Z117" s="10"/>
    </row>
    <row r="118" spans="1:26" ht="18" customHeight="1" x14ac:dyDescent="0.2">
      <c r="A118" s="10" t="s">
        <v>265</v>
      </c>
      <c r="B118" s="40" t="s">
        <v>263</v>
      </c>
      <c r="C118" s="10" t="s">
        <v>178</v>
      </c>
      <c r="D118" s="10" t="s">
        <v>174</v>
      </c>
      <c r="E118" s="10" t="s">
        <v>21</v>
      </c>
      <c r="F118" s="10" t="s">
        <v>214</v>
      </c>
      <c r="G118" s="10" t="s">
        <v>21</v>
      </c>
      <c r="H118" s="10" t="s">
        <v>214</v>
      </c>
      <c r="I118" s="10" t="s">
        <v>21</v>
      </c>
      <c r="J118" s="10" t="s">
        <v>214</v>
      </c>
      <c r="K118" s="10" t="s">
        <v>200</v>
      </c>
      <c r="L118" s="10" t="s">
        <v>214</v>
      </c>
      <c r="M118" s="10" t="s">
        <v>21</v>
      </c>
      <c r="N118" s="10" t="s">
        <v>214</v>
      </c>
      <c r="O118" s="10" t="s">
        <v>21</v>
      </c>
      <c r="P118" s="10" t="s">
        <v>214</v>
      </c>
      <c r="Q118" s="10" t="s">
        <v>21</v>
      </c>
      <c r="R118" s="10" t="s">
        <v>214</v>
      </c>
      <c r="S118" s="10" t="s">
        <v>21</v>
      </c>
      <c r="T118" s="10" t="s">
        <v>214</v>
      </c>
      <c r="U118" s="10"/>
      <c r="V118" s="10"/>
      <c r="W118" s="10"/>
      <c r="X118" s="10"/>
      <c r="Y118" s="10"/>
      <c r="Z118" s="10"/>
    </row>
    <row r="119" spans="1:26" ht="18" customHeight="1" x14ac:dyDescent="0.2">
      <c r="A119" s="10" t="s">
        <v>160</v>
      </c>
      <c r="B119" s="40" t="s">
        <v>86</v>
      </c>
      <c r="C119" s="10" t="s">
        <v>178</v>
      </c>
      <c r="D119" s="10" t="s">
        <v>174</v>
      </c>
      <c r="E119" s="10" t="s">
        <v>21</v>
      </c>
      <c r="F119" s="10" t="s">
        <v>214</v>
      </c>
      <c r="G119" s="10" t="s">
        <v>21</v>
      </c>
      <c r="H119" s="10" t="s">
        <v>214</v>
      </c>
      <c r="I119" s="10" t="s">
        <v>21</v>
      </c>
      <c r="J119" s="10" t="s">
        <v>214</v>
      </c>
      <c r="K119" s="10" t="s">
        <v>21</v>
      </c>
      <c r="L119" s="10" t="s">
        <v>214</v>
      </c>
      <c r="M119" s="10" t="s">
        <v>21</v>
      </c>
      <c r="N119" s="10" t="s">
        <v>214</v>
      </c>
      <c r="O119" s="10" t="s">
        <v>21</v>
      </c>
      <c r="P119" s="10" t="s">
        <v>214</v>
      </c>
      <c r="Q119" s="10" t="s">
        <v>21</v>
      </c>
      <c r="R119" s="10" t="s">
        <v>214</v>
      </c>
      <c r="S119" s="10" t="s">
        <v>21</v>
      </c>
      <c r="T119" s="10" t="s">
        <v>214</v>
      </c>
      <c r="U119" s="10"/>
      <c r="V119" s="10"/>
      <c r="W119" s="10"/>
      <c r="X119" s="10"/>
      <c r="Y119" s="10"/>
      <c r="Z119" s="10"/>
    </row>
    <row r="120" spans="1:26" ht="18" customHeight="1" x14ac:dyDescent="0.2">
      <c r="A120" s="10" t="s">
        <v>265</v>
      </c>
      <c r="B120" s="40" t="s">
        <v>264</v>
      </c>
      <c r="C120" s="10" t="s">
        <v>178</v>
      </c>
      <c r="D120" s="10" t="s">
        <v>174</v>
      </c>
      <c r="E120" s="10" t="s">
        <v>21</v>
      </c>
      <c r="F120" s="10" t="s">
        <v>214</v>
      </c>
      <c r="G120" s="10" t="s">
        <v>21</v>
      </c>
      <c r="H120" s="10" t="s">
        <v>214</v>
      </c>
      <c r="I120" s="10" t="s">
        <v>21</v>
      </c>
      <c r="J120" s="10" t="s">
        <v>214</v>
      </c>
      <c r="K120" s="10" t="s">
        <v>21</v>
      </c>
      <c r="L120" s="10" t="s">
        <v>214</v>
      </c>
      <c r="M120" s="10" t="s">
        <v>21</v>
      </c>
      <c r="N120" s="10" t="s">
        <v>214</v>
      </c>
      <c r="O120" s="10" t="s">
        <v>21</v>
      </c>
      <c r="P120" s="10" t="s">
        <v>214</v>
      </c>
      <c r="Q120" s="10" t="s">
        <v>305</v>
      </c>
      <c r="R120" s="10" t="s">
        <v>214</v>
      </c>
      <c r="S120" s="10" t="s">
        <v>21</v>
      </c>
      <c r="T120" s="10" t="s">
        <v>214</v>
      </c>
      <c r="U120" s="10"/>
      <c r="V120" s="10"/>
      <c r="W120" s="10"/>
      <c r="X120" s="10"/>
      <c r="Y120" s="10"/>
      <c r="Z120" s="10"/>
    </row>
    <row r="121" spans="1:26" ht="18" customHeight="1" x14ac:dyDescent="0.2">
      <c r="A121" s="10" t="s">
        <v>265</v>
      </c>
      <c r="B121" s="40" t="s">
        <v>68</v>
      </c>
      <c r="C121" s="10" t="s">
        <v>181</v>
      </c>
      <c r="D121" s="10" t="s">
        <v>174</v>
      </c>
      <c r="E121" s="10" t="s">
        <v>21</v>
      </c>
      <c r="F121" s="10" t="s">
        <v>214</v>
      </c>
      <c r="G121" s="10" t="s">
        <v>21</v>
      </c>
      <c r="H121" s="10" t="s">
        <v>214</v>
      </c>
      <c r="I121" s="10" t="s">
        <v>21</v>
      </c>
      <c r="J121" s="10" t="s">
        <v>214</v>
      </c>
      <c r="K121" s="10" t="s">
        <v>21</v>
      </c>
      <c r="L121" s="10" t="s">
        <v>214</v>
      </c>
      <c r="M121" s="10" t="s">
        <v>21</v>
      </c>
      <c r="N121" s="10" t="s">
        <v>214</v>
      </c>
      <c r="O121" s="10" t="s">
        <v>21</v>
      </c>
      <c r="P121" s="10" t="s">
        <v>214</v>
      </c>
      <c r="Q121" s="10" t="s">
        <v>21</v>
      </c>
      <c r="R121" s="10" t="s">
        <v>214</v>
      </c>
      <c r="S121" s="10" t="s">
        <v>21</v>
      </c>
      <c r="T121" s="10" t="s">
        <v>214</v>
      </c>
      <c r="U121" s="10"/>
      <c r="V121" s="10"/>
      <c r="W121" s="10"/>
      <c r="X121" s="10"/>
      <c r="Y121" s="10"/>
      <c r="Z121" s="10"/>
    </row>
    <row r="122" spans="1:26" ht="18" customHeight="1" x14ac:dyDescent="0.2">
      <c r="A122" s="10" t="s">
        <v>167</v>
      </c>
      <c r="B122" s="40" t="s">
        <v>98</v>
      </c>
      <c r="C122" s="10" t="s">
        <v>181</v>
      </c>
      <c r="D122" s="10" t="s">
        <v>174</v>
      </c>
      <c r="E122" s="10" t="s">
        <v>21</v>
      </c>
      <c r="F122" s="10" t="s">
        <v>214</v>
      </c>
      <c r="G122" s="10" t="s">
        <v>21</v>
      </c>
      <c r="H122" s="10" t="s">
        <v>214</v>
      </c>
      <c r="I122" s="10" t="s">
        <v>21</v>
      </c>
      <c r="J122" s="10" t="s">
        <v>214</v>
      </c>
      <c r="K122" s="10" t="s">
        <v>21</v>
      </c>
      <c r="L122" s="10" t="s">
        <v>214</v>
      </c>
      <c r="M122" s="10" t="s">
        <v>21</v>
      </c>
      <c r="N122" s="10" t="s">
        <v>214</v>
      </c>
      <c r="O122" s="10" t="s">
        <v>21</v>
      </c>
      <c r="P122" s="10" t="s">
        <v>214</v>
      </c>
      <c r="Q122" s="10" t="s">
        <v>21</v>
      </c>
      <c r="R122" s="10" t="s">
        <v>214</v>
      </c>
      <c r="S122" s="10" t="s">
        <v>21</v>
      </c>
      <c r="T122" s="10" t="s">
        <v>214</v>
      </c>
      <c r="U122" s="10"/>
      <c r="V122" s="10"/>
      <c r="W122" s="10"/>
      <c r="X122" s="10"/>
      <c r="Y122" s="10"/>
      <c r="Z122" s="10"/>
    </row>
    <row r="123" spans="1:26" ht="18" customHeight="1" x14ac:dyDescent="0.2">
      <c r="A123" s="10" t="s">
        <v>167</v>
      </c>
      <c r="B123" s="40" t="s">
        <v>52</v>
      </c>
      <c r="C123" s="10" t="s">
        <v>181</v>
      </c>
      <c r="D123" s="10" t="s">
        <v>174</v>
      </c>
      <c r="E123" s="10" t="s">
        <v>21</v>
      </c>
      <c r="F123" s="10" t="s">
        <v>214</v>
      </c>
      <c r="G123" s="10" t="s">
        <v>21</v>
      </c>
      <c r="H123" s="10" t="s">
        <v>214</v>
      </c>
      <c r="I123" s="10" t="s">
        <v>21</v>
      </c>
      <c r="J123" s="10" t="s">
        <v>214</v>
      </c>
      <c r="K123" s="10" t="s">
        <v>21</v>
      </c>
      <c r="L123" s="10" t="s">
        <v>214</v>
      </c>
      <c r="M123" s="10" t="s">
        <v>21</v>
      </c>
      <c r="N123" s="10" t="s">
        <v>214</v>
      </c>
      <c r="O123" s="10" t="s">
        <v>21</v>
      </c>
      <c r="P123" s="10" t="s">
        <v>214</v>
      </c>
      <c r="Q123" s="10" t="s">
        <v>21</v>
      </c>
      <c r="R123" s="10" t="s">
        <v>214</v>
      </c>
      <c r="S123" s="10" t="s">
        <v>21</v>
      </c>
      <c r="T123" s="10" t="s">
        <v>214</v>
      </c>
      <c r="U123" s="10"/>
      <c r="V123" s="10"/>
      <c r="W123" s="10"/>
      <c r="X123" s="10"/>
      <c r="Y123" s="10"/>
      <c r="Z123" s="10"/>
    </row>
    <row r="124" spans="1:26" ht="18" customHeight="1" x14ac:dyDescent="0.2">
      <c r="A124" s="10" t="s">
        <v>167</v>
      </c>
      <c r="B124" s="40" t="s">
        <v>99</v>
      </c>
      <c r="C124" s="10" t="s">
        <v>181</v>
      </c>
      <c r="D124" s="10" t="s">
        <v>174</v>
      </c>
      <c r="E124" s="10" t="s">
        <v>21</v>
      </c>
      <c r="F124" s="10" t="s">
        <v>214</v>
      </c>
      <c r="G124" s="10" t="s">
        <v>21</v>
      </c>
      <c r="H124" s="10" t="s">
        <v>214</v>
      </c>
      <c r="I124" s="10" t="s">
        <v>21</v>
      </c>
      <c r="J124" s="10" t="s">
        <v>214</v>
      </c>
      <c r="K124" s="10" t="s">
        <v>21</v>
      </c>
      <c r="L124" s="10" t="s">
        <v>214</v>
      </c>
      <c r="M124" s="10" t="s">
        <v>21</v>
      </c>
      <c r="N124" s="10" t="s">
        <v>214</v>
      </c>
      <c r="O124" s="10" t="s">
        <v>21</v>
      </c>
      <c r="P124" s="10" t="s">
        <v>214</v>
      </c>
      <c r="Q124" s="10" t="s">
        <v>21</v>
      </c>
      <c r="R124" s="10" t="s">
        <v>214</v>
      </c>
      <c r="S124" s="10" t="s">
        <v>21</v>
      </c>
      <c r="T124" s="10" t="s">
        <v>214</v>
      </c>
      <c r="U124" s="10"/>
      <c r="V124" s="10"/>
      <c r="W124" s="10"/>
      <c r="X124" s="10"/>
      <c r="Y124" s="10"/>
      <c r="Z124" s="10"/>
    </row>
    <row r="125" spans="1:26" ht="18" customHeight="1" x14ac:dyDescent="0.2">
      <c r="A125" s="10" t="s">
        <v>167</v>
      </c>
      <c r="B125" s="40" t="s">
        <v>100</v>
      </c>
      <c r="C125" s="10" t="s">
        <v>181</v>
      </c>
      <c r="D125" s="10" t="s">
        <v>174</v>
      </c>
      <c r="E125" s="10" t="s">
        <v>21</v>
      </c>
      <c r="F125" s="10" t="s">
        <v>214</v>
      </c>
      <c r="G125" s="10" t="s">
        <v>21</v>
      </c>
      <c r="H125" s="10" t="s">
        <v>214</v>
      </c>
      <c r="I125" s="10" t="s">
        <v>21</v>
      </c>
      <c r="J125" s="10" t="s">
        <v>214</v>
      </c>
      <c r="K125" s="10" t="s">
        <v>21</v>
      </c>
      <c r="L125" s="10" t="s">
        <v>214</v>
      </c>
      <c r="M125" s="10" t="s">
        <v>21</v>
      </c>
      <c r="N125" s="10" t="s">
        <v>214</v>
      </c>
      <c r="O125" s="10" t="s">
        <v>21</v>
      </c>
      <c r="P125" s="10" t="s">
        <v>214</v>
      </c>
      <c r="Q125" s="10" t="s">
        <v>21</v>
      </c>
      <c r="R125" s="10" t="s">
        <v>214</v>
      </c>
      <c r="S125" s="10" t="s">
        <v>21</v>
      </c>
      <c r="T125" s="10" t="s">
        <v>214</v>
      </c>
      <c r="U125" s="10"/>
      <c r="V125" s="10"/>
      <c r="W125" s="10"/>
      <c r="X125" s="10"/>
      <c r="Y125" s="10"/>
      <c r="Z125" s="10"/>
    </row>
    <row r="126" spans="1:26" ht="18" customHeight="1" x14ac:dyDescent="0.2">
      <c r="A126" s="10" t="s">
        <v>265</v>
      </c>
      <c r="B126" s="40" t="s">
        <v>266</v>
      </c>
      <c r="C126" s="10" t="s">
        <v>181</v>
      </c>
      <c r="D126" s="10" t="s">
        <v>174</v>
      </c>
      <c r="E126" s="10" t="s">
        <v>21</v>
      </c>
      <c r="F126" s="10" t="s">
        <v>214</v>
      </c>
      <c r="G126" s="10" t="s">
        <v>21</v>
      </c>
      <c r="H126" s="10" t="s">
        <v>214</v>
      </c>
      <c r="I126" s="10" t="s">
        <v>21</v>
      </c>
      <c r="J126" s="10" t="s">
        <v>214</v>
      </c>
      <c r="K126" s="10" t="s">
        <v>21</v>
      </c>
      <c r="L126" s="10" t="s">
        <v>214</v>
      </c>
      <c r="M126" s="10" t="s">
        <v>21</v>
      </c>
      <c r="N126" s="10" t="s">
        <v>214</v>
      </c>
      <c r="O126" s="10" t="s">
        <v>21</v>
      </c>
      <c r="P126" s="10" t="s">
        <v>214</v>
      </c>
      <c r="Q126" s="10" t="s">
        <v>21</v>
      </c>
      <c r="R126" s="10" t="s">
        <v>214</v>
      </c>
      <c r="S126" s="10" t="s">
        <v>21</v>
      </c>
      <c r="T126" s="10" t="s">
        <v>214</v>
      </c>
      <c r="U126" s="10"/>
      <c r="V126" s="10"/>
      <c r="W126" s="10"/>
      <c r="X126" s="10"/>
      <c r="Y126" s="10"/>
      <c r="Z126" s="10"/>
    </row>
    <row r="127" spans="1:26" ht="18" customHeight="1" x14ac:dyDescent="0.2">
      <c r="A127" s="10" t="s">
        <v>109</v>
      </c>
      <c r="B127" s="40" t="s">
        <v>267</v>
      </c>
      <c r="C127" s="10" t="s">
        <v>181</v>
      </c>
      <c r="D127" s="10" t="s">
        <v>174</v>
      </c>
      <c r="E127" s="10" t="s">
        <v>21</v>
      </c>
      <c r="F127" s="10" t="s">
        <v>214</v>
      </c>
      <c r="G127" s="10" t="s">
        <v>21</v>
      </c>
      <c r="H127" s="10" t="s">
        <v>214</v>
      </c>
      <c r="I127" s="10" t="s">
        <v>21</v>
      </c>
      <c r="J127" s="10" t="s">
        <v>214</v>
      </c>
      <c r="K127" s="10" t="s">
        <v>21</v>
      </c>
      <c r="L127" s="10" t="s">
        <v>214</v>
      </c>
      <c r="M127" s="10" t="s">
        <v>21</v>
      </c>
      <c r="N127" s="10" t="s">
        <v>214</v>
      </c>
      <c r="O127" s="10" t="s">
        <v>21</v>
      </c>
      <c r="P127" s="10" t="s">
        <v>214</v>
      </c>
      <c r="Q127" s="10" t="s">
        <v>21</v>
      </c>
      <c r="R127" s="10" t="s">
        <v>214</v>
      </c>
      <c r="S127" s="10" t="s">
        <v>21</v>
      </c>
      <c r="T127" s="10" t="s">
        <v>214</v>
      </c>
      <c r="U127" s="10"/>
      <c r="V127" s="10"/>
      <c r="W127" s="10"/>
      <c r="X127" s="10"/>
      <c r="Y127" s="10"/>
      <c r="Z127" s="10"/>
    </row>
    <row r="128" spans="1:26" ht="18" customHeight="1" x14ac:dyDescent="0.2">
      <c r="A128" s="10" t="s">
        <v>265</v>
      </c>
      <c r="B128" s="40" t="s">
        <v>22</v>
      </c>
      <c r="C128" s="10" t="s">
        <v>181</v>
      </c>
      <c r="D128" s="10" t="s">
        <v>174</v>
      </c>
      <c r="E128" s="10" t="s">
        <v>21</v>
      </c>
      <c r="F128" s="10" t="s">
        <v>214</v>
      </c>
      <c r="G128" s="10" t="s">
        <v>21</v>
      </c>
      <c r="H128" s="10" t="s">
        <v>214</v>
      </c>
      <c r="I128" s="10" t="s">
        <v>21</v>
      </c>
      <c r="J128" s="10" t="s">
        <v>214</v>
      </c>
      <c r="K128" s="10" t="s">
        <v>21</v>
      </c>
      <c r="L128" s="10" t="s">
        <v>214</v>
      </c>
      <c r="M128" s="10" t="s">
        <v>21</v>
      </c>
      <c r="N128" s="10" t="s">
        <v>214</v>
      </c>
      <c r="O128" s="10" t="s">
        <v>21</v>
      </c>
      <c r="P128" s="10" t="s">
        <v>214</v>
      </c>
      <c r="Q128" s="10" t="s">
        <v>21</v>
      </c>
      <c r="R128" s="10" t="s">
        <v>214</v>
      </c>
      <c r="S128" s="10" t="s">
        <v>21</v>
      </c>
      <c r="T128" s="10" t="s">
        <v>214</v>
      </c>
      <c r="U128" s="10"/>
      <c r="V128" s="10"/>
      <c r="W128" s="10"/>
      <c r="X128" s="10"/>
      <c r="Y128" s="10"/>
      <c r="Z128" s="10"/>
    </row>
    <row r="129" spans="1:26" ht="18" customHeight="1" x14ac:dyDescent="0.2">
      <c r="A129" s="10" t="s">
        <v>265</v>
      </c>
      <c r="B129" s="40" t="s">
        <v>46</v>
      </c>
      <c r="C129" s="10" t="s">
        <v>181</v>
      </c>
      <c r="D129" s="10" t="s">
        <v>174</v>
      </c>
      <c r="E129" s="10" t="s">
        <v>21</v>
      </c>
      <c r="F129" s="10" t="s">
        <v>214</v>
      </c>
      <c r="G129" s="10" t="s">
        <v>21</v>
      </c>
      <c r="H129" s="10" t="s">
        <v>214</v>
      </c>
      <c r="I129" s="10" t="s">
        <v>21</v>
      </c>
      <c r="J129" s="10" t="s">
        <v>214</v>
      </c>
      <c r="K129" s="10" t="s">
        <v>21</v>
      </c>
      <c r="L129" s="10" t="s">
        <v>214</v>
      </c>
      <c r="M129" s="10" t="s">
        <v>21</v>
      </c>
      <c r="N129" s="10" t="s">
        <v>214</v>
      </c>
      <c r="O129" s="10" t="s">
        <v>21</v>
      </c>
      <c r="P129" s="10" t="s">
        <v>214</v>
      </c>
      <c r="Q129" s="10" t="s">
        <v>21</v>
      </c>
      <c r="R129" s="10" t="s">
        <v>214</v>
      </c>
      <c r="S129" s="10" t="s">
        <v>21</v>
      </c>
      <c r="T129" s="10" t="s">
        <v>214</v>
      </c>
      <c r="U129" s="10"/>
      <c r="V129" s="10"/>
      <c r="W129" s="10"/>
      <c r="X129" s="10"/>
      <c r="Y129" s="10"/>
      <c r="Z129" s="10"/>
    </row>
    <row r="130" spans="1:26" ht="18" customHeight="1" x14ac:dyDescent="0.2">
      <c r="A130" s="10" t="s">
        <v>265</v>
      </c>
      <c r="B130" s="40" t="s">
        <v>49</v>
      </c>
      <c r="C130" s="10" t="s">
        <v>181</v>
      </c>
      <c r="D130" s="10" t="s">
        <v>174</v>
      </c>
      <c r="E130" s="10" t="s">
        <v>21</v>
      </c>
      <c r="F130" s="10" t="s">
        <v>214</v>
      </c>
      <c r="G130" s="10" t="s">
        <v>21</v>
      </c>
      <c r="H130" s="10" t="s">
        <v>214</v>
      </c>
      <c r="I130" s="10" t="s">
        <v>21</v>
      </c>
      <c r="J130" s="10" t="s">
        <v>214</v>
      </c>
      <c r="K130" s="10" t="s">
        <v>21</v>
      </c>
      <c r="L130" s="10" t="s">
        <v>214</v>
      </c>
      <c r="M130" s="10" t="s">
        <v>21</v>
      </c>
      <c r="N130" s="10" t="s">
        <v>214</v>
      </c>
      <c r="O130" s="10" t="s">
        <v>21</v>
      </c>
      <c r="P130" s="10" t="s">
        <v>214</v>
      </c>
      <c r="Q130" s="10" t="s">
        <v>21</v>
      </c>
      <c r="R130" s="10" t="s">
        <v>214</v>
      </c>
      <c r="S130" s="10" t="s">
        <v>21</v>
      </c>
      <c r="T130" s="10" t="s">
        <v>214</v>
      </c>
      <c r="U130" s="10"/>
      <c r="V130" s="10"/>
      <c r="W130" s="10"/>
      <c r="X130" s="10"/>
      <c r="Y130" s="10"/>
      <c r="Z130" s="10"/>
    </row>
    <row r="131" spans="1:26" ht="18" customHeight="1" x14ac:dyDescent="0.2">
      <c r="A131" s="10" t="s">
        <v>265</v>
      </c>
      <c r="B131" s="40" t="s">
        <v>50</v>
      </c>
      <c r="C131" s="10" t="s">
        <v>181</v>
      </c>
      <c r="D131" s="10" t="s">
        <v>174</v>
      </c>
      <c r="E131" s="10" t="s">
        <v>21</v>
      </c>
      <c r="F131" s="10" t="s">
        <v>214</v>
      </c>
      <c r="G131" s="10" t="s">
        <v>21</v>
      </c>
      <c r="H131" s="10" t="s">
        <v>214</v>
      </c>
      <c r="I131" s="10" t="s">
        <v>21</v>
      </c>
      <c r="J131" s="10" t="s">
        <v>214</v>
      </c>
      <c r="K131" s="10" t="s">
        <v>21</v>
      </c>
      <c r="L131" s="10" t="s">
        <v>214</v>
      </c>
      <c r="M131" s="10" t="s">
        <v>21</v>
      </c>
      <c r="N131" s="10" t="s">
        <v>214</v>
      </c>
      <c r="O131" s="10" t="s">
        <v>21</v>
      </c>
      <c r="P131" s="10" t="s">
        <v>214</v>
      </c>
      <c r="Q131" s="10" t="s">
        <v>21</v>
      </c>
      <c r="R131" s="10" t="s">
        <v>214</v>
      </c>
      <c r="S131" s="10" t="s">
        <v>21</v>
      </c>
      <c r="T131" s="10" t="s">
        <v>214</v>
      </c>
      <c r="U131" s="10"/>
      <c r="V131" s="10"/>
      <c r="W131" s="10"/>
      <c r="X131" s="10"/>
      <c r="Y131" s="10"/>
      <c r="Z131" s="10"/>
    </row>
    <row r="132" spans="1:26" ht="18" customHeight="1" x14ac:dyDescent="0.2">
      <c r="A132" s="10" t="s">
        <v>167</v>
      </c>
      <c r="B132" s="40" t="s">
        <v>51</v>
      </c>
      <c r="C132" s="10" t="s">
        <v>181</v>
      </c>
      <c r="D132" s="10" t="s">
        <v>174</v>
      </c>
      <c r="E132" s="10" t="s">
        <v>21</v>
      </c>
      <c r="F132" s="10" t="s">
        <v>214</v>
      </c>
      <c r="G132" s="10" t="s">
        <v>21</v>
      </c>
      <c r="H132" s="10" t="s">
        <v>214</v>
      </c>
      <c r="I132" s="10" t="s">
        <v>21</v>
      </c>
      <c r="J132" s="10" t="s">
        <v>214</v>
      </c>
      <c r="K132" s="10" t="s">
        <v>21</v>
      </c>
      <c r="L132" s="10" t="s">
        <v>214</v>
      </c>
      <c r="M132" s="10" t="s">
        <v>21</v>
      </c>
      <c r="N132" s="10" t="s">
        <v>214</v>
      </c>
      <c r="O132" s="10" t="s">
        <v>21</v>
      </c>
      <c r="P132" s="10" t="s">
        <v>214</v>
      </c>
      <c r="Q132" s="10" t="s">
        <v>21</v>
      </c>
      <c r="R132" s="10" t="s">
        <v>214</v>
      </c>
      <c r="S132" s="10" t="s">
        <v>21</v>
      </c>
      <c r="T132" s="10" t="s">
        <v>214</v>
      </c>
      <c r="U132" s="10"/>
      <c r="V132" s="10"/>
      <c r="W132" s="10"/>
      <c r="X132" s="10"/>
      <c r="Y132" s="10"/>
      <c r="Z132" s="10"/>
    </row>
    <row r="133" spans="1:26" ht="18" customHeight="1" x14ac:dyDescent="0.2">
      <c r="A133" s="10" t="s">
        <v>167</v>
      </c>
      <c r="B133" s="40" t="s">
        <v>147</v>
      </c>
      <c r="C133" s="10" t="s">
        <v>181</v>
      </c>
      <c r="D133" s="10" t="s">
        <v>174</v>
      </c>
      <c r="E133" s="10" t="s">
        <v>21</v>
      </c>
      <c r="F133" s="10" t="s">
        <v>214</v>
      </c>
      <c r="G133" s="10" t="s">
        <v>21</v>
      </c>
      <c r="H133" s="10" t="s">
        <v>214</v>
      </c>
      <c r="I133" s="10" t="s">
        <v>21</v>
      </c>
      <c r="J133" s="10" t="s">
        <v>214</v>
      </c>
      <c r="K133" s="10" t="s">
        <v>21</v>
      </c>
      <c r="L133" s="10" t="s">
        <v>214</v>
      </c>
      <c r="M133" s="10" t="s">
        <v>21</v>
      </c>
      <c r="N133" s="10" t="s">
        <v>214</v>
      </c>
      <c r="O133" s="10" t="s">
        <v>21</v>
      </c>
      <c r="P133" s="10" t="s">
        <v>214</v>
      </c>
      <c r="Q133" s="10" t="s">
        <v>21</v>
      </c>
      <c r="R133" s="10" t="s">
        <v>214</v>
      </c>
      <c r="S133" s="10" t="s">
        <v>21</v>
      </c>
      <c r="T133" s="10" t="s">
        <v>214</v>
      </c>
      <c r="U133" s="10"/>
      <c r="V133" s="10"/>
      <c r="W133" s="10"/>
      <c r="X133" s="10"/>
      <c r="Y133" s="10"/>
      <c r="Z133" s="10"/>
    </row>
    <row r="134" spans="1:26" ht="18" customHeight="1" x14ac:dyDescent="0.2">
      <c r="A134" s="10" t="s">
        <v>167</v>
      </c>
      <c r="B134" s="40" t="s">
        <v>146</v>
      </c>
      <c r="C134" s="10" t="s">
        <v>181</v>
      </c>
      <c r="D134" s="10" t="s">
        <v>174</v>
      </c>
      <c r="E134" s="10" t="s">
        <v>21</v>
      </c>
      <c r="F134" s="10" t="s">
        <v>214</v>
      </c>
      <c r="G134" s="10" t="s">
        <v>21</v>
      </c>
      <c r="H134" s="10" t="s">
        <v>214</v>
      </c>
      <c r="I134" s="10" t="s">
        <v>21</v>
      </c>
      <c r="J134" s="10" t="s">
        <v>214</v>
      </c>
      <c r="K134" s="10" t="s">
        <v>21</v>
      </c>
      <c r="L134" s="10" t="s">
        <v>214</v>
      </c>
      <c r="M134" s="10" t="s">
        <v>21</v>
      </c>
      <c r="N134" s="10" t="s">
        <v>214</v>
      </c>
      <c r="O134" s="10" t="s">
        <v>21</v>
      </c>
      <c r="P134" s="10" t="s">
        <v>214</v>
      </c>
      <c r="Q134" s="10" t="s">
        <v>21</v>
      </c>
      <c r="R134" s="10" t="s">
        <v>214</v>
      </c>
      <c r="S134" s="10" t="s">
        <v>21</v>
      </c>
      <c r="T134" s="10" t="s">
        <v>214</v>
      </c>
      <c r="U134" s="10"/>
      <c r="V134" s="10"/>
      <c r="W134" s="10"/>
      <c r="X134" s="10"/>
      <c r="Y134" s="10"/>
      <c r="Z134" s="10"/>
    </row>
    <row r="135" spans="1:26" ht="18" customHeight="1" x14ac:dyDescent="0.2">
      <c r="A135" s="10" t="s">
        <v>265</v>
      </c>
      <c r="B135" s="40" t="s">
        <v>102</v>
      </c>
      <c r="C135" s="10" t="s">
        <v>181</v>
      </c>
      <c r="D135" s="10" t="s">
        <v>174</v>
      </c>
      <c r="E135" s="10" t="s">
        <v>21</v>
      </c>
      <c r="F135" s="10" t="s">
        <v>214</v>
      </c>
      <c r="G135" s="10" t="s">
        <v>21</v>
      </c>
      <c r="H135" s="10" t="s">
        <v>214</v>
      </c>
      <c r="I135" s="10" t="s">
        <v>21</v>
      </c>
      <c r="J135" s="10" t="s">
        <v>214</v>
      </c>
      <c r="K135" s="10" t="s">
        <v>21</v>
      </c>
      <c r="L135" s="10" t="s">
        <v>214</v>
      </c>
      <c r="M135" s="10" t="s">
        <v>21</v>
      </c>
      <c r="N135" s="10" t="s">
        <v>214</v>
      </c>
      <c r="O135" s="10" t="s">
        <v>21</v>
      </c>
      <c r="P135" s="10" t="s">
        <v>214</v>
      </c>
      <c r="Q135" s="10" t="s">
        <v>21</v>
      </c>
      <c r="R135" s="10" t="s">
        <v>214</v>
      </c>
      <c r="S135" s="10" t="s">
        <v>21</v>
      </c>
      <c r="T135" s="10" t="s">
        <v>214</v>
      </c>
      <c r="U135" s="10"/>
      <c r="V135" s="10"/>
      <c r="W135" s="10"/>
      <c r="X135" s="10"/>
      <c r="Y135" s="10"/>
      <c r="Z135" s="10"/>
    </row>
    <row r="136" spans="1:26" ht="18" customHeight="1" x14ac:dyDescent="0.2">
      <c r="A136" s="10" t="s">
        <v>265</v>
      </c>
      <c r="B136" s="40" t="s">
        <v>268</v>
      </c>
      <c r="C136" s="10" t="s">
        <v>181</v>
      </c>
      <c r="D136" s="10" t="s">
        <v>174</v>
      </c>
      <c r="E136" s="10" t="s">
        <v>21</v>
      </c>
      <c r="F136" s="10" t="s">
        <v>214</v>
      </c>
      <c r="G136" s="10" t="s">
        <v>21</v>
      </c>
      <c r="H136" s="10" t="s">
        <v>214</v>
      </c>
      <c r="I136" s="10" t="s">
        <v>21</v>
      </c>
      <c r="J136" s="10" t="s">
        <v>214</v>
      </c>
      <c r="K136" s="10" t="s">
        <v>21</v>
      </c>
      <c r="L136" s="10" t="s">
        <v>214</v>
      </c>
      <c r="M136" s="10" t="s">
        <v>21</v>
      </c>
      <c r="N136" s="10" t="s">
        <v>214</v>
      </c>
      <c r="O136" s="10" t="s">
        <v>21</v>
      </c>
      <c r="P136" s="10" t="s">
        <v>214</v>
      </c>
      <c r="Q136" s="10" t="s">
        <v>21</v>
      </c>
      <c r="R136" s="10" t="s">
        <v>214</v>
      </c>
      <c r="S136" s="10" t="s">
        <v>21</v>
      </c>
      <c r="T136" s="10" t="s">
        <v>214</v>
      </c>
      <c r="U136" s="10"/>
      <c r="V136" s="10"/>
      <c r="W136" s="10"/>
      <c r="X136" s="10"/>
      <c r="Y136" s="10"/>
      <c r="Z136" s="10"/>
    </row>
    <row r="137" spans="1:26" ht="18" customHeight="1" x14ac:dyDescent="0.2">
      <c r="A137" s="10" t="s">
        <v>265</v>
      </c>
      <c r="B137" s="40" t="s">
        <v>269</v>
      </c>
      <c r="C137" s="10" t="s">
        <v>181</v>
      </c>
      <c r="D137" s="10" t="s">
        <v>174</v>
      </c>
      <c r="E137" s="10" t="s">
        <v>21</v>
      </c>
      <c r="F137" s="10" t="s">
        <v>214</v>
      </c>
      <c r="G137" s="10" t="s">
        <v>21</v>
      </c>
      <c r="H137" s="10" t="s">
        <v>214</v>
      </c>
      <c r="I137" s="10" t="s">
        <v>21</v>
      </c>
      <c r="J137" s="10" t="s">
        <v>214</v>
      </c>
      <c r="K137" s="10" t="s">
        <v>21</v>
      </c>
      <c r="L137" s="10" t="s">
        <v>214</v>
      </c>
      <c r="M137" s="10" t="s">
        <v>21</v>
      </c>
      <c r="N137" s="10" t="s">
        <v>214</v>
      </c>
      <c r="O137" s="10" t="s">
        <v>21</v>
      </c>
      <c r="P137" s="10" t="s">
        <v>214</v>
      </c>
      <c r="Q137" s="10" t="s">
        <v>21</v>
      </c>
      <c r="R137" s="10" t="s">
        <v>214</v>
      </c>
      <c r="S137" s="10" t="s">
        <v>21</v>
      </c>
      <c r="T137" s="10" t="s">
        <v>214</v>
      </c>
      <c r="U137" s="10"/>
      <c r="V137" s="10"/>
      <c r="W137" s="10"/>
      <c r="X137" s="10"/>
      <c r="Y137" s="10"/>
      <c r="Z137" s="10"/>
    </row>
    <row r="138" spans="1:26" ht="18" customHeight="1" x14ac:dyDescent="0.2">
      <c r="A138" s="10" t="s">
        <v>265</v>
      </c>
      <c r="B138" s="40" t="s">
        <v>270</v>
      </c>
      <c r="C138" s="10" t="s">
        <v>181</v>
      </c>
      <c r="D138" s="10" t="s">
        <v>174</v>
      </c>
      <c r="E138" s="10" t="s">
        <v>21</v>
      </c>
      <c r="F138" s="10" t="s">
        <v>214</v>
      </c>
      <c r="G138" s="10" t="s">
        <v>21</v>
      </c>
      <c r="H138" s="10" t="s">
        <v>214</v>
      </c>
      <c r="I138" s="10" t="s">
        <v>21</v>
      </c>
      <c r="J138" s="10" t="s">
        <v>214</v>
      </c>
      <c r="K138" s="10" t="s">
        <v>21</v>
      </c>
      <c r="L138" s="10" t="s">
        <v>214</v>
      </c>
      <c r="M138" s="10" t="s">
        <v>21</v>
      </c>
      <c r="N138" s="10" t="s">
        <v>214</v>
      </c>
      <c r="O138" s="10" t="s">
        <v>21</v>
      </c>
      <c r="P138" s="10" t="s">
        <v>214</v>
      </c>
      <c r="Q138" s="10" t="s">
        <v>21</v>
      </c>
      <c r="R138" s="10" t="s">
        <v>214</v>
      </c>
      <c r="S138" s="10" t="s">
        <v>21</v>
      </c>
      <c r="T138" s="10" t="s">
        <v>214</v>
      </c>
      <c r="U138" s="10"/>
      <c r="V138" s="10"/>
      <c r="W138" s="10"/>
      <c r="X138" s="10"/>
      <c r="Y138" s="10"/>
      <c r="Z138" s="10"/>
    </row>
    <row r="139" spans="1:26" ht="18" customHeight="1" x14ac:dyDescent="0.2">
      <c r="A139" s="10" t="s">
        <v>265</v>
      </c>
      <c r="B139" s="40" t="s">
        <v>271</v>
      </c>
      <c r="C139" s="10" t="s">
        <v>181</v>
      </c>
      <c r="D139" s="10" t="s">
        <v>174</v>
      </c>
      <c r="E139" s="10" t="s">
        <v>21</v>
      </c>
      <c r="F139" s="10" t="s">
        <v>214</v>
      </c>
      <c r="G139" s="10" t="s">
        <v>21</v>
      </c>
      <c r="H139" s="10" t="s">
        <v>214</v>
      </c>
      <c r="I139" s="10" t="s">
        <v>21</v>
      </c>
      <c r="J139" s="10" t="s">
        <v>214</v>
      </c>
      <c r="K139" s="10" t="s">
        <v>21</v>
      </c>
      <c r="L139" s="10" t="s">
        <v>214</v>
      </c>
      <c r="M139" s="10" t="s">
        <v>21</v>
      </c>
      <c r="N139" s="10" t="s">
        <v>214</v>
      </c>
      <c r="O139" s="10" t="s">
        <v>21</v>
      </c>
      <c r="P139" s="10" t="s">
        <v>214</v>
      </c>
      <c r="Q139" s="10" t="s">
        <v>21</v>
      </c>
      <c r="R139" s="10" t="s">
        <v>214</v>
      </c>
      <c r="S139" s="10" t="s">
        <v>21</v>
      </c>
      <c r="T139" s="10" t="s">
        <v>214</v>
      </c>
      <c r="U139" s="10"/>
      <c r="V139" s="10"/>
      <c r="W139" s="10"/>
      <c r="X139" s="10"/>
      <c r="Y139" s="10"/>
      <c r="Z139" s="10"/>
    </row>
    <row r="140" spans="1:26" ht="18" customHeight="1" x14ac:dyDescent="0.2">
      <c r="A140" s="10" t="s">
        <v>265</v>
      </c>
      <c r="B140" s="40" t="s">
        <v>60</v>
      </c>
      <c r="C140" s="10" t="s">
        <v>181</v>
      </c>
      <c r="D140" s="10" t="s">
        <v>174</v>
      </c>
      <c r="E140" s="10" t="s">
        <v>21</v>
      </c>
      <c r="F140" s="10" t="s">
        <v>214</v>
      </c>
      <c r="G140" s="10" t="s">
        <v>21</v>
      </c>
      <c r="H140" s="10" t="s">
        <v>214</v>
      </c>
      <c r="I140" s="10" t="s">
        <v>21</v>
      </c>
      <c r="J140" s="10" t="s">
        <v>214</v>
      </c>
      <c r="K140" s="10" t="s">
        <v>21</v>
      </c>
      <c r="L140" s="10" t="s">
        <v>214</v>
      </c>
      <c r="M140" s="10" t="s">
        <v>21</v>
      </c>
      <c r="N140" s="10" t="s">
        <v>214</v>
      </c>
      <c r="O140" s="10" t="s">
        <v>21</v>
      </c>
      <c r="P140" s="10" t="s">
        <v>214</v>
      </c>
      <c r="Q140" s="10" t="s">
        <v>21</v>
      </c>
      <c r="R140" s="10" t="s">
        <v>214</v>
      </c>
      <c r="S140" s="10" t="s">
        <v>21</v>
      </c>
      <c r="T140" s="10" t="s">
        <v>214</v>
      </c>
      <c r="U140" s="10"/>
      <c r="V140" s="10"/>
      <c r="W140" s="10"/>
      <c r="X140" s="10"/>
      <c r="Y140" s="10"/>
      <c r="Z140" s="10"/>
    </row>
    <row r="141" spans="1:26" ht="18" customHeight="1" x14ac:dyDescent="0.2">
      <c r="A141" s="10" t="s">
        <v>265</v>
      </c>
      <c r="B141" s="40" t="s">
        <v>272</v>
      </c>
      <c r="C141" s="10" t="s">
        <v>181</v>
      </c>
      <c r="D141" s="10" t="s">
        <v>174</v>
      </c>
      <c r="E141" s="10" t="s">
        <v>21</v>
      </c>
      <c r="F141" s="10" t="s">
        <v>214</v>
      </c>
      <c r="G141" s="10" t="s">
        <v>21</v>
      </c>
      <c r="H141" s="10" t="s">
        <v>214</v>
      </c>
      <c r="I141" s="10" t="s">
        <v>21</v>
      </c>
      <c r="J141" s="10" t="s">
        <v>214</v>
      </c>
      <c r="K141" s="10" t="s">
        <v>21</v>
      </c>
      <c r="L141" s="10" t="s">
        <v>214</v>
      </c>
      <c r="M141" s="10" t="s">
        <v>21</v>
      </c>
      <c r="N141" s="10" t="s">
        <v>214</v>
      </c>
      <c r="O141" s="10" t="s">
        <v>21</v>
      </c>
      <c r="P141" s="10" t="s">
        <v>214</v>
      </c>
      <c r="Q141" s="10" t="s">
        <v>21</v>
      </c>
      <c r="R141" s="10" t="s">
        <v>214</v>
      </c>
      <c r="S141" s="10" t="s">
        <v>21</v>
      </c>
      <c r="T141" s="10" t="s">
        <v>214</v>
      </c>
      <c r="U141" s="10"/>
      <c r="V141" s="10"/>
      <c r="W141" s="10"/>
      <c r="X141" s="10"/>
      <c r="Y141" s="10"/>
      <c r="Z141" s="10"/>
    </row>
    <row r="142" spans="1:26" ht="18" customHeight="1" x14ac:dyDescent="0.2">
      <c r="A142" s="10" t="s">
        <v>167</v>
      </c>
      <c r="B142" s="40" t="s">
        <v>118</v>
      </c>
      <c r="C142" s="10" t="s">
        <v>181</v>
      </c>
      <c r="D142" s="10" t="s">
        <v>174</v>
      </c>
      <c r="E142" s="10" t="s">
        <v>21</v>
      </c>
      <c r="F142" s="10" t="s">
        <v>214</v>
      </c>
      <c r="G142" s="10" t="s">
        <v>21</v>
      </c>
      <c r="H142" s="10" t="s">
        <v>214</v>
      </c>
      <c r="I142" s="10" t="s">
        <v>21</v>
      </c>
      <c r="J142" s="10" t="s">
        <v>214</v>
      </c>
      <c r="K142" s="10" t="s">
        <v>21</v>
      </c>
      <c r="L142" s="10" t="s">
        <v>214</v>
      </c>
      <c r="M142" s="10" t="s">
        <v>21</v>
      </c>
      <c r="N142" s="10" t="s">
        <v>214</v>
      </c>
      <c r="O142" s="10" t="s">
        <v>21</v>
      </c>
      <c r="P142" s="10" t="s">
        <v>214</v>
      </c>
      <c r="Q142" s="10" t="s">
        <v>21</v>
      </c>
      <c r="R142" s="10" t="s">
        <v>214</v>
      </c>
      <c r="S142" s="10" t="s">
        <v>21</v>
      </c>
      <c r="T142" s="10" t="s">
        <v>214</v>
      </c>
      <c r="U142" s="10"/>
      <c r="V142" s="10"/>
      <c r="W142" s="10"/>
      <c r="X142" s="10"/>
      <c r="Y142" s="10"/>
      <c r="Z142" s="10"/>
    </row>
    <row r="143" spans="1:26" ht="18" customHeight="1" x14ac:dyDescent="0.2">
      <c r="A143" s="10" t="s">
        <v>265</v>
      </c>
      <c r="B143" s="40" t="s">
        <v>273</v>
      </c>
      <c r="C143" s="10" t="s">
        <v>181</v>
      </c>
      <c r="D143" s="10" t="s">
        <v>174</v>
      </c>
      <c r="E143" s="10" t="s">
        <v>21</v>
      </c>
      <c r="F143" s="10" t="s">
        <v>214</v>
      </c>
      <c r="G143" s="10" t="s">
        <v>21</v>
      </c>
      <c r="H143" s="10" t="s">
        <v>214</v>
      </c>
      <c r="I143" s="10" t="s">
        <v>21</v>
      </c>
      <c r="J143" s="10" t="s">
        <v>214</v>
      </c>
      <c r="K143" s="10" t="s">
        <v>21</v>
      </c>
      <c r="L143" s="10" t="s">
        <v>214</v>
      </c>
      <c r="M143" s="10" t="s">
        <v>21</v>
      </c>
      <c r="N143" s="10" t="s">
        <v>214</v>
      </c>
      <c r="O143" s="10" t="s">
        <v>21</v>
      </c>
      <c r="P143" s="10" t="s">
        <v>214</v>
      </c>
      <c r="Q143" s="10" t="s">
        <v>21</v>
      </c>
      <c r="R143" s="10" t="s">
        <v>214</v>
      </c>
      <c r="S143" s="10" t="s">
        <v>21</v>
      </c>
      <c r="T143" s="10" t="s">
        <v>214</v>
      </c>
      <c r="U143" s="10"/>
      <c r="V143" s="10"/>
      <c r="W143" s="10"/>
      <c r="X143" s="10"/>
      <c r="Y143" s="10"/>
      <c r="Z143" s="10"/>
    </row>
    <row r="144" spans="1:26" ht="18" customHeight="1" x14ac:dyDescent="0.2">
      <c r="A144" s="10" t="s">
        <v>167</v>
      </c>
      <c r="B144" s="40" t="s">
        <v>149</v>
      </c>
      <c r="C144" s="10" t="s">
        <v>181</v>
      </c>
      <c r="D144" s="10" t="s">
        <v>174</v>
      </c>
      <c r="E144" s="10" t="s">
        <v>21</v>
      </c>
      <c r="F144" s="10" t="s">
        <v>214</v>
      </c>
      <c r="G144" s="10" t="s">
        <v>21</v>
      </c>
      <c r="H144" s="10" t="s">
        <v>214</v>
      </c>
      <c r="I144" s="10" t="s">
        <v>21</v>
      </c>
      <c r="J144" s="10" t="s">
        <v>214</v>
      </c>
      <c r="K144" s="10" t="s">
        <v>21</v>
      </c>
      <c r="L144" s="10" t="s">
        <v>214</v>
      </c>
      <c r="M144" s="10" t="s">
        <v>21</v>
      </c>
      <c r="N144" s="10" t="s">
        <v>214</v>
      </c>
      <c r="O144" s="10" t="s">
        <v>21</v>
      </c>
      <c r="P144" s="10" t="s">
        <v>214</v>
      </c>
      <c r="Q144" s="10" t="s">
        <v>21</v>
      </c>
      <c r="R144" s="10" t="s">
        <v>214</v>
      </c>
      <c r="S144" s="10" t="s">
        <v>21</v>
      </c>
      <c r="T144" s="10" t="s">
        <v>214</v>
      </c>
      <c r="U144" s="10"/>
      <c r="V144" s="10"/>
      <c r="W144" s="10"/>
      <c r="X144" s="10"/>
      <c r="Y144" s="10"/>
      <c r="Z144" s="10"/>
    </row>
    <row r="145" spans="1:26" ht="18" customHeight="1" x14ac:dyDescent="0.2">
      <c r="A145" s="10" t="s">
        <v>265</v>
      </c>
      <c r="B145" s="40" t="s">
        <v>274</v>
      </c>
      <c r="C145" s="10" t="s">
        <v>181</v>
      </c>
      <c r="D145" s="10" t="s">
        <v>174</v>
      </c>
      <c r="E145" s="10" t="s">
        <v>21</v>
      </c>
      <c r="F145" s="10" t="s">
        <v>214</v>
      </c>
      <c r="G145" s="10" t="s">
        <v>21</v>
      </c>
      <c r="H145" s="10" t="s">
        <v>214</v>
      </c>
      <c r="I145" s="10" t="s">
        <v>21</v>
      </c>
      <c r="J145" s="10" t="s">
        <v>214</v>
      </c>
      <c r="K145" s="10" t="s">
        <v>21</v>
      </c>
      <c r="L145" s="10" t="s">
        <v>214</v>
      </c>
      <c r="M145" s="10" t="s">
        <v>21</v>
      </c>
      <c r="N145" s="10" t="s">
        <v>214</v>
      </c>
      <c r="O145" s="10" t="s">
        <v>21</v>
      </c>
      <c r="P145" s="10" t="s">
        <v>214</v>
      </c>
      <c r="Q145" s="10" t="s">
        <v>21</v>
      </c>
      <c r="R145" s="10" t="s">
        <v>214</v>
      </c>
      <c r="S145" s="10" t="s">
        <v>21</v>
      </c>
      <c r="T145" s="10" t="s">
        <v>214</v>
      </c>
      <c r="U145" s="10"/>
      <c r="V145" s="10"/>
      <c r="W145" s="10"/>
      <c r="X145" s="10"/>
      <c r="Y145" s="10"/>
      <c r="Z145" s="10"/>
    </row>
    <row r="146" spans="1:26" ht="18" customHeight="1" x14ac:dyDescent="0.2">
      <c r="A146" s="10" t="s">
        <v>265</v>
      </c>
      <c r="B146" s="40" t="s">
        <v>275</v>
      </c>
      <c r="C146" s="10" t="s">
        <v>181</v>
      </c>
      <c r="D146" s="10" t="s">
        <v>174</v>
      </c>
      <c r="E146" s="10" t="s">
        <v>21</v>
      </c>
      <c r="F146" s="10" t="s">
        <v>214</v>
      </c>
      <c r="G146" s="10" t="s">
        <v>21</v>
      </c>
      <c r="H146" s="10" t="s">
        <v>214</v>
      </c>
      <c r="I146" s="10" t="s">
        <v>21</v>
      </c>
      <c r="J146" s="10" t="s">
        <v>214</v>
      </c>
      <c r="K146" s="10" t="s">
        <v>21</v>
      </c>
      <c r="L146" s="10" t="s">
        <v>214</v>
      </c>
      <c r="M146" s="10" t="s">
        <v>21</v>
      </c>
      <c r="N146" s="10" t="s">
        <v>214</v>
      </c>
      <c r="O146" s="10" t="s">
        <v>21</v>
      </c>
      <c r="P146" s="10" t="s">
        <v>214</v>
      </c>
      <c r="Q146" s="10" t="s">
        <v>21</v>
      </c>
      <c r="R146" s="10" t="s">
        <v>214</v>
      </c>
      <c r="S146" s="10" t="s">
        <v>21</v>
      </c>
      <c r="T146" s="10" t="s">
        <v>214</v>
      </c>
      <c r="U146" s="10"/>
      <c r="V146" s="10"/>
      <c r="W146" s="10"/>
      <c r="X146" s="10"/>
      <c r="Y146" s="10"/>
      <c r="Z146" s="10"/>
    </row>
    <row r="147" spans="1:26" ht="18" customHeight="1" x14ac:dyDescent="0.2">
      <c r="A147" s="10" t="s">
        <v>167</v>
      </c>
      <c r="B147" s="40" t="s">
        <v>148</v>
      </c>
      <c r="C147" s="10" t="s">
        <v>181</v>
      </c>
      <c r="D147" s="10" t="s">
        <v>174</v>
      </c>
      <c r="E147" s="10" t="s">
        <v>21</v>
      </c>
      <c r="F147" s="10" t="s">
        <v>214</v>
      </c>
      <c r="G147" s="10" t="s">
        <v>21</v>
      </c>
      <c r="H147" s="10" t="s">
        <v>214</v>
      </c>
      <c r="I147" s="10" t="s">
        <v>21</v>
      </c>
      <c r="J147" s="10" t="s">
        <v>214</v>
      </c>
      <c r="K147" s="10" t="s">
        <v>21</v>
      </c>
      <c r="L147" s="10" t="s">
        <v>214</v>
      </c>
      <c r="M147" s="10" t="s">
        <v>21</v>
      </c>
      <c r="N147" s="10" t="s">
        <v>214</v>
      </c>
      <c r="O147" s="10" t="s">
        <v>21</v>
      </c>
      <c r="P147" s="10" t="s">
        <v>214</v>
      </c>
      <c r="Q147" s="10" t="s">
        <v>21</v>
      </c>
      <c r="R147" s="10" t="s">
        <v>214</v>
      </c>
      <c r="S147" s="10" t="s">
        <v>21</v>
      </c>
      <c r="T147" s="10" t="s">
        <v>214</v>
      </c>
      <c r="U147" s="10"/>
      <c r="V147" s="10"/>
      <c r="W147" s="10"/>
      <c r="X147" s="10"/>
      <c r="Y147" s="10"/>
      <c r="Z147" s="10"/>
    </row>
    <row r="148" spans="1:26" ht="18" customHeight="1" x14ac:dyDescent="0.2">
      <c r="A148" s="10" t="s">
        <v>265</v>
      </c>
      <c r="B148" s="40" t="s">
        <v>276</v>
      </c>
      <c r="C148" s="10" t="s">
        <v>181</v>
      </c>
      <c r="D148" s="10" t="s">
        <v>174</v>
      </c>
      <c r="E148" s="10" t="s">
        <v>21</v>
      </c>
      <c r="F148" s="10" t="s">
        <v>214</v>
      </c>
      <c r="G148" s="10" t="s">
        <v>21</v>
      </c>
      <c r="H148" s="10" t="s">
        <v>214</v>
      </c>
      <c r="I148" s="10" t="s">
        <v>21</v>
      </c>
      <c r="J148" s="10" t="s">
        <v>214</v>
      </c>
      <c r="K148" s="10" t="s">
        <v>21</v>
      </c>
      <c r="L148" s="10" t="s">
        <v>214</v>
      </c>
      <c r="M148" s="10" t="s">
        <v>21</v>
      </c>
      <c r="N148" s="10" t="s">
        <v>214</v>
      </c>
      <c r="O148" s="10" t="s">
        <v>21</v>
      </c>
      <c r="P148" s="10" t="s">
        <v>214</v>
      </c>
      <c r="Q148" s="10" t="s">
        <v>21</v>
      </c>
      <c r="R148" s="10" t="s">
        <v>214</v>
      </c>
      <c r="S148" s="10" t="s">
        <v>21</v>
      </c>
      <c r="T148" s="10" t="s">
        <v>214</v>
      </c>
      <c r="U148" s="10"/>
      <c r="V148" s="10"/>
      <c r="W148" s="10"/>
      <c r="X148" s="10"/>
      <c r="Y148" s="10"/>
      <c r="Z148" s="10"/>
    </row>
    <row r="149" spans="1:26" ht="18" customHeight="1" x14ac:dyDescent="0.2">
      <c r="A149" s="10" t="s">
        <v>265</v>
      </c>
      <c r="B149" s="40" t="s">
        <v>61</v>
      </c>
      <c r="C149" s="10" t="s">
        <v>181</v>
      </c>
      <c r="D149" s="10" t="s">
        <v>174</v>
      </c>
      <c r="E149" s="10" t="s">
        <v>21</v>
      </c>
      <c r="F149" s="10" t="s">
        <v>214</v>
      </c>
      <c r="G149" s="10" t="s">
        <v>21</v>
      </c>
      <c r="H149" s="10" t="s">
        <v>214</v>
      </c>
      <c r="I149" s="10" t="s">
        <v>21</v>
      </c>
      <c r="J149" s="10" t="s">
        <v>214</v>
      </c>
      <c r="K149" s="10" t="s">
        <v>21</v>
      </c>
      <c r="L149" s="10" t="s">
        <v>214</v>
      </c>
      <c r="M149" s="10" t="s">
        <v>21</v>
      </c>
      <c r="N149" s="10" t="s">
        <v>214</v>
      </c>
      <c r="O149" s="10" t="s">
        <v>21</v>
      </c>
      <c r="P149" s="10" t="s">
        <v>214</v>
      </c>
      <c r="Q149" s="10" t="s">
        <v>21</v>
      </c>
      <c r="R149" s="10" t="s">
        <v>214</v>
      </c>
      <c r="S149" s="10" t="s">
        <v>21</v>
      </c>
      <c r="T149" s="10" t="s">
        <v>214</v>
      </c>
      <c r="U149" s="10"/>
      <c r="V149" s="10"/>
      <c r="W149" s="10"/>
      <c r="X149" s="10"/>
      <c r="Y149" s="10"/>
      <c r="Z149" s="10"/>
    </row>
    <row r="150" spans="1:26" ht="18" customHeight="1" x14ac:dyDescent="0.2">
      <c r="A150" s="10" t="s">
        <v>167</v>
      </c>
      <c r="B150" s="40" t="s">
        <v>39</v>
      </c>
      <c r="C150" s="10" t="s">
        <v>181</v>
      </c>
      <c r="D150" s="10" t="s">
        <v>174</v>
      </c>
      <c r="E150" s="10" t="s">
        <v>21</v>
      </c>
      <c r="F150" s="10" t="s">
        <v>214</v>
      </c>
      <c r="G150" s="10" t="s">
        <v>21</v>
      </c>
      <c r="H150" s="10" t="s">
        <v>214</v>
      </c>
      <c r="I150" s="10" t="s">
        <v>21</v>
      </c>
      <c r="J150" s="10" t="s">
        <v>214</v>
      </c>
      <c r="K150" s="10" t="s">
        <v>21</v>
      </c>
      <c r="L150" s="10" t="s">
        <v>214</v>
      </c>
      <c r="M150" s="10" t="s">
        <v>21</v>
      </c>
      <c r="N150" s="10" t="s">
        <v>214</v>
      </c>
      <c r="O150" s="10" t="s">
        <v>21</v>
      </c>
      <c r="P150" s="10" t="s">
        <v>214</v>
      </c>
      <c r="Q150" s="10" t="s">
        <v>21</v>
      </c>
      <c r="R150" s="10" t="s">
        <v>214</v>
      </c>
      <c r="S150" s="10" t="s">
        <v>21</v>
      </c>
      <c r="T150" s="10" t="s">
        <v>214</v>
      </c>
      <c r="U150" s="10"/>
      <c r="V150" s="10"/>
      <c r="W150" s="10"/>
      <c r="X150" s="10"/>
      <c r="Y150" s="10"/>
      <c r="Z150" s="10"/>
    </row>
    <row r="151" spans="1:26" ht="18" customHeight="1" x14ac:dyDescent="0.2">
      <c r="A151" s="10" t="s">
        <v>167</v>
      </c>
      <c r="B151" s="40" t="s">
        <v>40</v>
      </c>
      <c r="C151" s="10" t="s">
        <v>181</v>
      </c>
      <c r="D151" s="10" t="s">
        <v>174</v>
      </c>
      <c r="E151" s="10" t="s">
        <v>21</v>
      </c>
      <c r="F151" s="10" t="s">
        <v>214</v>
      </c>
      <c r="G151" s="10" t="s">
        <v>21</v>
      </c>
      <c r="H151" s="10" t="s">
        <v>214</v>
      </c>
      <c r="I151" s="10" t="s">
        <v>21</v>
      </c>
      <c r="J151" s="10" t="s">
        <v>214</v>
      </c>
      <c r="K151" s="10" t="s">
        <v>21</v>
      </c>
      <c r="L151" s="10" t="s">
        <v>214</v>
      </c>
      <c r="M151" s="10" t="s">
        <v>21</v>
      </c>
      <c r="N151" s="10" t="s">
        <v>214</v>
      </c>
      <c r="O151" s="10" t="s">
        <v>21</v>
      </c>
      <c r="P151" s="10" t="s">
        <v>214</v>
      </c>
      <c r="Q151" s="10" t="s">
        <v>21</v>
      </c>
      <c r="R151" s="10" t="s">
        <v>214</v>
      </c>
      <c r="S151" s="10" t="s">
        <v>21</v>
      </c>
      <c r="T151" s="10" t="s">
        <v>214</v>
      </c>
      <c r="U151" s="10"/>
      <c r="V151" s="10"/>
      <c r="W151" s="10"/>
      <c r="X151" s="10"/>
      <c r="Y151" s="10"/>
      <c r="Z151" s="10"/>
    </row>
    <row r="152" spans="1:26" ht="18" customHeight="1" x14ac:dyDescent="0.2">
      <c r="A152" s="10" t="s">
        <v>265</v>
      </c>
      <c r="B152" s="40" t="s">
        <v>277</v>
      </c>
      <c r="C152" s="10" t="s">
        <v>181</v>
      </c>
      <c r="D152" s="10" t="s">
        <v>174</v>
      </c>
      <c r="E152" s="10" t="s">
        <v>21</v>
      </c>
      <c r="F152" s="10" t="s">
        <v>214</v>
      </c>
      <c r="G152" s="10" t="s">
        <v>21</v>
      </c>
      <c r="H152" s="10" t="s">
        <v>214</v>
      </c>
      <c r="I152" s="10" t="s">
        <v>21</v>
      </c>
      <c r="J152" s="10" t="s">
        <v>214</v>
      </c>
      <c r="K152" s="10" t="s">
        <v>21</v>
      </c>
      <c r="L152" s="10" t="s">
        <v>214</v>
      </c>
      <c r="M152" s="10" t="s">
        <v>21</v>
      </c>
      <c r="N152" s="10" t="s">
        <v>214</v>
      </c>
      <c r="O152" s="10" t="s">
        <v>21</v>
      </c>
      <c r="P152" s="10" t="s">
        <v>214</v>
      </c>
      <c r="Q152" s="10" t="s">
        <v>21</v>
      </c>
      <c r="R152" s="10" t="s">
        <v>214</v>
      </c>
      <c r="S152" s="10" t="s">
        <v>21</v>
      </c>
      <c r="T152" s="10" t="s">
        <v>214</v>
      </c>
      <c r="U152" s="10"/>
      <c r="V152" s="10"/>
      <c r="W152" s="10"/>
      <c r="X152" s="10"/>
      <c r="Y152" s="10"/>
      <c r="Z152" s="10"/>
    </row>
    <row r="153" spans="1:26" ht="18" customHeight="1" x14ac:dyDescent="0.2">
      <c r="A153" s="10" t="s">
        <v>167</v>
      </c>
      <c r="B153" s="40" t="s">
        <v>41</v>
      </c>
      <c r="C153" s="10" t="s">
        <v>181</v>
      </c>
      <c r="D153" s="10" t="s">
        <v>174</v>
      </c>
      <c r="E153" s="10" t="s">
        <v>21</v>
      </c>
      <c r="F153" s="10" t="s">
        <v>214</v>
      </c>
      <c r="G153" s="10" t="s">
        <v>21</v>
      </c>
      <c r="H153" s="10" t="s">
        <v>214</v>
      </c>
      <c r="I153" s="10" t="s">
        <v>21</v>
      </c>
      <c r="J153" s="10" t="s">
        <v>214</v>
      </c>
      <c r="K153" s="10" t="s">
        <v>21</v>
      </c>
      <c r="L153" s="10" t="s">
        <v>214</v>
      </c>
      <c r="M153" s="10" t="s">
        <v>21</v>
      </c>
      <c r="N153" s="10" t="s">
        <v>214</v>
      </c>
      <c r="O153" s="10" t="s">
        <v>21</v>
      </c>
      <c r="P153" s="10" t="s">
        <v>214</v>
      </c>
      <c r="Q153" s="10" t="s">
        <v>21</v>
      </c>
      <c r="R153" s="10" t="s">
        <v>214</v>
      </c>
      <c r="S153" s="10" t="s">
        <v>21</v>
      </c>
      <c r="T153" s="10" t="s">
        <v>214</v>
      </c>
      <c r="U153" s="10"/>
      <c r="V153" s="10"/>
      <c r="W153" s="10"/>
      <c r="X153" s="10"/>
      <c r="Y153" s="10"/>
      <c r="Z153" s="10"/>
    </row>
    <row r="154" spans="1:26" ht="18" customHeight="1" x14ac:dyDescent="0.2">
      <c r="A154" s="10" t="s">
        <v>167</v>
      </c>
      <c r="B154" s="40" t="s">
        <v>278</v>
      </c>
      <c r="C154" s="10" t="s">
        <v>181</v>
      </c>
      <c r="D154" s="10" t="s">
        <v>174</v>
      </c>
      <c r="E154" s="10" t="s">
        <v>21</v>
      </c>
      <c r="F154" s="10" t="s">
        <v>214</v>
      </c>
      <c r="G154" s="10" t="s">
        <v>21</v>
      </c>
      <c r="H154" s="10" t="s">
        <v>214</v>
      </c>
      <c r="I154" s="10" t="s">
        <v>21</v>
      </c>
      <c r="J154" s="10" t="s">
        <v>214</v>
      </c>
      <c r="K154" s="10" t="s">
        <v>21</v>
      </c>
      <c r="L154" s="10" t="s">
        <v>214</v>
      </c>
      <c r="M154" s="10" t="s">
        <v>21</v>
      </c>
      <c r="N154" s="10" t="s">
        <v>214</v>
      </c>
      <c r="O154" s="10" t="s">
        <v>21</v>
      </c>
      <c r="P154" s="10" t="s">
        <v>214</v>
      </c>
      <c r="Q154" s="10" t="s">
        <v>21</v>
      </c>
      <c r="R154" s="10" t="s">
        <v>214</v>
      </c>
      <c r="S154" s="10" t="s">
        <v>21</v>
      </c>
      <c r="T154" s="10" t="s">
        <v>214</v>
      </c>
      <c r="U154" s="10"/>
      <c r="V154" s="10"/>
      <c r="W154" s="10"/>
      <c r="X154" s="10"/>
      <c r="Y154" s="10"/>
      <c r="Z154" s="10"/>
    </row>
    <row r="155" spans="1:26" ht="18" customHeight="1" x14ac:dyDescent="0.2">
      <c r="A155" s="10" t="s">
        <v>167</v>
      </c>
      <c r="B155" s="40" t="s">
        <v>42</v>
      </c>
      <c r="C155" s="10" t="s">
        <v>181</v>
      </c>
      <c r="D155" s="10" t="s">
        <v>174</v>
      </c>
      <c r="E155" s="10" t="s">
        <v>21</v>
      </c>
      <c r="F155" s="10" t="s">
        <v>214</v>
      </c>
      <c r="G155" s="10" t="s">
        <v>21</v>
      </c>
      <c r="H155" s="10" t="s">
        <v>214</v>
      </c>
      <c r="I155" s="10" t="s">
        <v>21</v>
      </c>
      <c r="J155" s="10" t="s">
        <v>214</v>
      </c>
      <c r="K155" s="10" t="s">
        <v>21</v>
      </c>
      <c r="L155" s="10" t="s">
        <v>214</v>
      </c>
      <c r="M155" s="10" t="s">
        <v>21</v>
      </c>
      <c r="N155" s="10" t="s">
        <v>214</v>
      </c>
      <c r="O155" s="10" t="s">
        <v>21</v>
      </c>
      <c r="P155" s="10" t="s">
        <v>214</v>
      </c>
      <c r="Q155" s="10" t="s">
        <v>21</v>
      </c>
      <c r="R155" s="10" t="s">
        <v>214</v>
      </c>
      <c r="S155" s="10" t="s">
        <v>21</v>
      </c>
      <c r="T155" s="10" t="s">
        <v>214</v>
      </c>
      <c r="U155" s="10"/>
      <c r="V155" s="10"/>
      <c r="W155" s="10"/>
      <c r="X155" s="10"/>
      <c r="Y155" s="10"/>
      <c r="Z155" s="10"/>
    </row>
    <row r="156" spans="1:26" ht="18" customHeight="1" x14ac:dyDescent="0.2">
      <c r="A156" s="10" t="s">
        <v>167</v>
      </c>
      <c r="B156" s="40" t="s">
        <v>279</v>
      </c>
      <c r="C156" s="10" t="s">
        <v>181</v>
      </c>
      <c r="D156" s="10" t="s">
        <v>174</v>
      </c>
      <c r="E156" s="10" t="s">
        <v>21</v>
      </c>
      <c r="F156" s="10" t="s">
        <v>214</v>
      </c>
      <c r="G156" s="10" t="s">
        <v>21</v>
      </c>
      <c r="H156" s="10" t="s">
        <v>214</v>
      </c>
      <c r="I156" s="10" t="s">
        <v>21</v>
      </c>
      <c r="J156" s="10" t="s">
        <v>214</v>
      </c>
      <c r="K156" s="10" t="s">
        <v>21</v>
      </c>
      <c r="L156" s="10" t="s">
        <v>214</v>
      </c>
      <c r="M156" s="10" t="s">
        <v>21</v>
      </c>
      <c r="N156" s="10" t="s">
        <v>214</v>
      </c>
      <c r="O156" s="10" t="s">
        <v>21</v>
      </c>
      <c r="P156" s="10" t="s">
        <v>214</v>
      </c>
      <c r="Q156" s="10" t="s">
        <v>21</v>
      </c>
      <c r="R156" s="10" t="s">
        <v>214</v>
      </c>
      <c r="S156" s="10" t="s">
        <v>21</v>
      </c>
      <c r="T156" s="10" t="s">
        <v>214</v>
      </c>
      <c r="U156" s="10"/>
      <c r="V156" s="10"/>
      <c r="W156" s="10"/>
      <c r="X156" s="10"/>
      <c r="Y156" s="10"/>
      <c r="Z156" s="10"/>
    </row>
    <row r="157" spans="1:26" ht="18" customHeight="1" x14ac:dyDescent="0.2">
      <c r="A157" s="10" t="s">
        <v>167</v>
      </c>
      <c r="B157" s="40" t="s">
        <v>221</v>
      </c>
      <c r="C157" s="10" t="s">
        <v>181</v>
      </c>
      <c r="D157" s="10" t="s">
        <v>174</v>
      </c>
      <c r="E157" s="10" t="s">
        <v>21</v>
      </c>
      <c r="F157" s="10" t="s">
        <v>214</v>
      </c>
      <c r="G157" s="10" t="s">
        <v>21</v>
      </c>
      <c r="H157" s="10" t="s">
        <v>214</v>
      </c>
      <c r="I157" s="10" t="s">
        <v>21</v>
      </c>
      <c r="J157" s="10" t="s">
        <v>214</v>
      </c>
      <c r="K157" s="10" t="s">
        <v>21</v>
      </c>
      <c r="L157" s="10" t="s">
        <v>214</v>
      </c>
      <c r="M157" s="10" t="s">
        <v>21</v>
      </c>
      <c r="N157" s="10" t="s">
        <v>214</v>
      </c>
      <c r="O157" s="10" t="s">
        <v>21</v>
      </c>
      <c r="P157" s="10" t="s">
        <v>214</v>
      </c>
      <c r="Q157" s="10" t="s">
        <v>21</v>
      </c>
      <c r="R157" s="10" t="s">
        <v>214</v>
      </c>
      <c r="S157" s="10" t="s">
        <v>21</v>
      </c>
      <c r="T157" s="10" t="s">
        <v>214</v>
      </c>
      <c r="U157" s="10"/>
      <c r="V157" s="10"/>
      <c r="W157" s="10"/>
      <c r="X157" s="10"/>
      <c r="Y157" s="10"/>
      <c r="Z157" s="10"/>
    </row>
    <row r="158" spans="1:26" ht="18" customHeight="1" x14ac:dyDescent="0.2">
      <c r="A158" s="10" t="s">
        <v>167</v>
      </c>
      <c r="B158" s="40" t="s">
        <v>280</v>
      </c>
      <c r="C158" s="10" t="s">
        <v>181</v>
      </c>
      <c r="D158" s="10" t="s">
        <v>174</v>
      </c>
      <c r="E158" s="10" t="s">
        <v>21</v>
      </c>
      <c r="F158" s="10" t="s">
        <v>214</v>
      </c>
      <c r="G158" s="10" t="s">
        <v>21</v>
      </c>
      <c r="H158" s="10" t="s">
        <v>214</v>
      </c>
      <c r="I158" s="10" t="s">
        <v>21</v>
      </c>
      <c r="J158" s="10" t="s">
        <v>214</v>
      </c>
      <c r="K158" s="10" t="s">
        <v>21</v>
      </c>
      <c r="L158" s="10" t="s">
        <v>214</v>
      </c>
      <c r="M158" s="10" t="s">
        <v>21</v>
      </c>
      <c r="N158" s="10" t="s">
        <v>214</v>
      </c>
      <c r="O158" s="10" t="s">
        <v>21</v>
      </c>
      <c r="P158" s="10" t="s">
        <v>214</v>
      </c>
      <c r="Q158" s="10" t="s">
        <v>21</v>
      </c>
      <c r="R158" s="10" t="s">
        <v>214</v>
      </c>
      <c r="S158" s="10" t="s">
        <v>21</v>
      </c>
      <c r="T158" s="10" t="s">
        <v>214</v>
      </c>
      <c r="U158" s="10"/>
      <c r="V158" s="10"/>
      <c r="W158" s="10"/>
      <c r="X158" s="10"/>
      <c r="Y158" s="10"/>
      <c r="Z158" s="10"/>
    </row>
    <row r="159" spans="1:26" ht="18" customHeight="1" x14ac:dyDescent="0.2">
      <c r="A159" s="10" t="s">
        <v>167</v>
      </c>
      <c r="B159" s="40" t="s">
        <v>288</v>
      </c>
      <c r="C159" s="10" t="s">
        <v>181</v>
      </c>
      <c r="D159" s="10" t="s">
        <v>174</v>
      </c>
      <c r="E159" s="10" t="s">
        <v>21</v>
      </c>
      <c r="F159" s="10" t="s">
        <v>214</v>
      </c>
      <c r="G159" s="10" t="s">
        <v>21</v>
      </c>
      <c r="H159" s="10" t="s">
        <v>214</v>
      </c>
      <c r="I159" s="10" t="s">
        <v>21</v>
      </c>
      <c r="J159" s="10" t="s">
        <v>214</v>
      </c>
      <c r="K159" s="10" t="s">
        <v>21</v>
      </c>
      <c r="L159" s="10" t="s">
        <v>214</v>
      </c>
      <c r="M159" s="10" t="s">
        <v>21</v>
      </c>
      <c r="N159" s="10" t="s">
        <v>214</v>
      </c>
      <c r="O159" s="10" t="s">
        <v>21</v>
      </c>
      <c r="P159" s="10" t="s">
        <v>214</v>
      </c>
      <c r="Q159" s="10" t="s">
        <v>21</v>
      </c>
      <c r="R159" s="10" t="s">
        <v>214</v>
      </c>
      <c r="S159" s="10" t="s">
        <v>21</v>
      </c>
      <c r="T159" s="10" t="s">
        <v>214</v>
      </c>
      <c r="U159" s="10"/>
      <c r="V159" s="10"/>
      <c r="W159" s="10"/>
      <c r="X159" s="10"/>
      <c r="Y159" s="10"/>
      <c r="Z159" s="10"/>
    </row>
    <row r="160" spans="1:26" ht="18" customHeight="1" x14ac:dyDescent="0.2">
      <c r="A160" s="10" t="s">
        <v>167</v>
      </c>
      <c r="B160" s="40" t="s">
        <v>151</v>
      </c>
      <c r="C160" s="10" t="s">
        <v>181</v>
      </c>
      <c r="D160" s="10" t="s">
        <v>174</v>
      </c>
      <c r="E160" s="10" t="s">
        <v>21</v>
      </c>
      <c r="F160" s="10" t="s">
        <v>214</v>
      </c>
      <c r="G160" s="10" t="s">
        <v>21</v>
      </c>
      <c r="H160" s="10" t="s">
        <v>214</v>
      </c>
      <c r="I160" s="10" t="s">
        <v>21</v>
      </c>
      <c r="J160" s="10" t="s">
        <v>214</v>
      </c>
      <c r="K160" s="10" t="s">
        <v>21</v>
      </c>
      <c r="L160" s="10" t="s">
        <v>214</v>
      </c>
      <c r="M160" s="10" t="s">
        <v>21</v>
      </c>
      <c r="N160" s="10" t="s">
        <v>214</v>
      </c>
      <c r="O160" s="10" t="s">
        <v>21</v>
      </c>
      <c r="P160" s="10" t="s">
        <v>214</v>
      </c>
      <c r="Q160" s="10" t="s">
        <v>21</v>
      </c>
      <c r="R160" s="10" t="s">
        <v>214</v>
      </c>
      <c r="S160" s="10" t="s">
        <v>21</v>
      </c>
      <c r="T160" s="10" t="s">
        <v>214</v>
      </c>
      <c r="U160" s="10"/>
      <c r="V160" s="10"/>
      <c r="W160" s="10"/>
      <c r="X160" s="10"/>
      <c r="Y160" s="10"/>
      <c r="Z160" s="10"/>
    </row>
    <row r="161" spans="1:26" ht="18" customHeight="1" x14ac:dyDescent="0.2">
      <c r="A161" s="10" t="s">
        <v>167</v>
      </c>
      <c r="B161" s="40" t="s">
        <v>145</v>
      </c>
      <c r="C161" s="10" t="s">
        <v>181</v>
      </c>
      <c r="D161" s="10" t="s">
        <v>174</v>
      </c>
      <c r="E161" s="10" t="s">
        <v>21</v>
      </c>
      <c r="F161" s="10" t="s">
        <v>214</v>
      </c>
      <c r="G161" s="10" t="s">
        <v>21</v>
      </c>
      <c r="H161" s="10" t="s">
        <v>214</v>
      </c>
      <c r="I161" s="10" t="s">
        <v>21</v>
      </c>
      <c r="J161" s="10" t="s">
        <v>214</v>
      </c>
      <c r="K161" s="10" t="s">
        <v>21</v>
      </c>
      <c r="L161" s="10" t="s">
        <v>214</v>
      </c>
      <c r="M161" s="10" t="s">
        <v>21</v>
      </c>
      <c r="N161" s="10" t="s">
        <v>214</v>
      </c>
      <c r="O161" s="10" t="s">
        <v>21</v>
      </c>
      <c r="P161" s="10" t="s">
        <v>214</v>
      </c>
      <c r="Q161" s="10" t="s">
        <v>21</v>
      </c>
      <c r="R161" s="10" t="s">
        <v>214</v>
      </c>
      <c r="S161" s="10" t="s">
        <v>21</v>
      </c>
      <c r="T161" s="10" t="s">
        <v>214</v>
      </c>
      <c r="U161" s="10"/>
      <c r="V161" s="10"/>
      <c r="W161" s="10"/>
      <c r="X161" s="10"/>
      <c r="Y161" s="10"/>
      <c r="Z161" s="10"/>
    </row>
    <row r="162" spans="1:26" ht="18" customHeight="1" x14ac:dyDescent="0.2">
      <c r="A162" s="10" t="s">
        <v>167</v>
      </c>
      <c r="B162" s="40" t="s">
        <v>150</v>
      </c>
      <c r="C162" s="10" t="s">
        <v>181</v>
      </c>
      <c r="D162" s="10" t="s">
        <v>174</v>
      </c>
      <c r="E162" s="10" t="s">
        <v>21</v>
      </c>
      <c r="F162" s="10" t="s">
        <v>214</v>
      </c>
      <c r="G162" s="10" t="s">
        <v>21</v>
      </c>
      <c r="H162" s="10" t="s">
        <v>214</v>
      </c>
      <c r="I162" s="10" t="s">
        <v>21</v>
      </c>
      <c r="J162" s="10" t="s">
        <v>214</v>
      </c>
      <c r="K162" s="10" t="s">
        <v>21</v>
      </c>
      <c r="L162" s="10" t="s">
        <v>214</v>
      </c>
      <c r="M162" s="10" t="s">
        <v>21</v>
      </c>
      <c r="N162" s="10" t="s">
        <v>214</v>
      </c>
      <c r="O162" s="10" t="s">
        <v>21</v>
      </c>
      <c r="P162" s="10" t="s">
        <v>214</v>
      </c>
      <c r="Q162" s="10" t="s">
        <v>21</v>
      </c>
      <c r="R162" s="10" t="s">
        <v>214</v>
      </c>
      <c r="S162" s="10" t="s">
        <v>21</v>
      </c>
      <c r="T162" s="10" t="s">
        <v>214</v>
      </c>
      <c r="U162" s="10"/>
      <c r="V162" s="10"/>
      <c r="W162" s="10"/>
      <c r="X162" s="10"/>
      <c r="Y162" s="10"/>
      <c r="Z162" s="10"/>
    </row>
    <row r="163" spans="1:26" ht="18" customHeight="1" x14ac:dyDescent="0.2">
      <c r="A163" s="10" t="s">
        <v>167</v>
      </c>
      <c r="B163" s="40" t="s">
        <v>154</v>
      </c>
      <c r="C163" s="10" t="s">
        <v>181</v>
      </c>
      <c r="D163" s="10" t="s">
        <v>174</v>
      </c>
      <c r="E163" s="10" t="s">
        <v>21</v>
      </c>
      <c r="F163" s="10" t="s">
        <v>214</v>
      </c>
      <c r="G163" s="10" t="s">
        <v>21</v>
      </c>
      <c r="H163" s="10" t="s">
        <v>214</v>
      </c>
      <c r="I163" s="10" t="s">
        <v>298</v>
      </c>
      <c r="J163" s="10" t="s">
        <v>214</v>
      </c>
      <c r="K163" s="10" t="s">
        <v>21</v>
      </c>
      <c r="L163" s="10" t="s">
        <v>214</v>
      </c>
      <c r="M163" s="10" t="s">
        <v>21</v>
      </c>
      <c r="N163" s="10" t="s">
        <v>214</v>
      </c>
      <c r="O163" s="10" t="s">
        <v>21</v>
      </c>
      <c r="P163" s="10" t="s">
        <v>214</v>
      </c>
      <c r="Q163" s="10">
        <v>24000</v>
      </c>
      <c r="R163" s="10" t="s">
        <v>214</v>
      </c>
      <c r="S163" s="10" t="s">
        <v>182</v>
      </c>
      <c r="T163" s="10" t="s">
        <v>214</v>
      </c>
      <c r="U163" s="10"/>
      <c r="V163" s="10"/>
      <c r="W163" s="10"/>
      <c r="X163" s="10"/>
      <c r="Y163" s="10"/>
      <c r="Z163" s="10"/>
    </row>
    <row r="164" spans="1:26" ht="18" customHeight="1" x14ac:dyDescent="0.2">
      <c r="A164" s="10" t="s">
        <v>167</v>
      </c>
      <c r="B164" s="40" t="s">
        <v>281</v>
      </c>
      <c r="C164" s="10" t="s">
        <v>181</v>
      </c>
      <c r="D164" s="10" t="s">
        <v>174</v>
      </c>
      <c r="E164" s="10" t="s">
        <v>21</v>
      </c>
      <c r="F164" s="10" t="s">
        <v>214</v>
      </c>
      <c r="G164" s="10" t="s">
        <v>21</v>
      </c>
      <c r="H164" s="10" t="s">
        <v>214</v>
      </c>
      <c r="I164" s="10" t="s">
        <v>21</v>
      </c>
      <c r="J164" s="10" t="s">
        <v>214</v>
      </c>
      <c r="K164" s="10" t="s">
        <v>21</v>
      </c>
      <c r="L164" s="10" t="s">
        <v>214</v>
      </c>
      <c r="M164" s="10" t="s">
        <v>21</v>
      </c>
      <c r="N164" s="10" t="s">
        <v>214</v>
      </c>
      <c r="O164" s="10" t="s">
        <v>21</v>
      </c>
      <c r="P164" s="10" t="s">
        <v>214</v>
      </c>
      <c r="Q164" s="10">
        <v>10000</v>
      </c>
      <c r="R164" s="10" t="s">
        <v>214</v>
      </c>
      <c r="S164" s="10" t="s">
        <v>21</v>
      </c>
      <c r="T164" s="10" t="s">
        <v>214</v>
      </c>
      <c r="U164" s="10"/>
      <c r="V164" s="10"/>
      <c r="W164" s="10"/>
      <c r="X164" s="10"/>
      <c r="Y164" s="10"/>
      <c r="Z164" s="10"/>
    </row>
    <row r="165" spans="1:26" ht="18" customHeight="1" x14ac:dyDescent="0.2">
      <c r="A165" s="10" t="s">
        <v>265</v>
      </c>
      <c r="B165" s="40" t="s">
        <v>282</v>
      </c>
      <c r="C165" s="10" t="s">
        <v>181</v>
      </c>
      <c r="D165" s="10" t="s">
        <v>174</v>
      </c>
      <c r="E165" s="10" t="s">
        <v>21</v>
      </c>
      <c r="F165" s="10" t="s">
        <v>214</v>
      </c>
      <c r="G165" s="10" t="s">
        <v>21</v>
      </c>
      <c r="H165" s="10" t="s">
        <v>214</v>
      </c>
      <c r="I165" s="10" t="s">
        <v>21</v>
      </c>
      <c r="J165" s="10" t="s">
        <v>214</v>
      </c>
      <c r="K165" s="10" t="s">
        <v>21</v>
      </c>
      <c r="L165" s="10" t="s">
        <v>214</v>
      </c>
      <c r="M165" s="10" t="s">
        <v>21</v>
      </c>
      <c r="N165" s="10" t="s">
        <v>214</v>
      </c>
      <c r="O165" s="10" t="s">
        <v>21</v>
      </c>
      <c r="P165" s="10" t="s">
        <v>214</v>
      </c>
      <c r="Q165" s="10" t="s">
        <v>21</v>
      </c>
      <c r="R165" s="10" t="s">
        <v>214</v>
      </c>
      <c r="S165" s="10" t="s">
        <v>21</v>
      </c>
      <c r="T165" s="10" t="s">
        <v>214</v>
      </c>
      <c r="U165" s="10"/>
      <c r="V165" s="10"/>
      <c r="W165" s="10"/>
      <c r="X165" s="10"/>
      <c r="Y165" s="10"/>
      <c r="Z165" s="10"/>
    </row>
    <row r="166" spans="1:26" ht="18" customHeight="1" x14ac:dyDescent="0.2">
      <c r="A166" s="10" t="s">
        <v>167</v>
      </c>
      <c r="B166" s="40" t="s">
        <v>43</v>
      </c>
      <c r="C166" s="10" t="s">
        <v>181</v>
      </c>
      <c r="D166" s="10" t="s">
        <v>174</v>
      </c>
      <c r="E166" s="10" t="s">
        <v>21</v>
      </c>
      <c r="F166" s="10" t="s">
        <v>214</v>
      </c>
      <c r="G166" s="10" t="s">
        <v>21</v>
      </c>
      <c r="H166" s="10" t="s">
        <v>214</v>
      </c>
      <c r="I166" s="10" t="s">
        <v>21</v>
      </c>
      <c r="J166" s="10" t="s">
        <v>214</v>
      </c>
      <c r="K166" s="10" t="s">
        <v>21</v>
      </c>
      <c r="L166" s="10" t="s">
        <v>214</v>
      </c>
      <c r="M166" s="10" t="s">
        <v>21</v>
      </c>
      <c r="N166" s="10" t="s">
        <v>214</v>
      </c>
      <c r="O166" s="10" t="s">
        <v>21</v>
      </c>
      <c r="P166" s="10" t="s">
        <v>214</v>
      </c>
      <c r="Q166" s="10" t="s">
        <v>21</v>
      </c>
      <c r="R166" s="10" t="s">
        <v>214</v>
      </c>
      <c r="S166" s="10" t="s">
        <v>21</v>
      </c>
      <c r="T166" s="10" t="s">
        <v>214</v>
      </c>
      <c r="U166" s="10"/>
      <c r="V166" s="10"/>
      <c r="W166" s="10"/>
      <c r="X166" s="10"/>
      <c r="Y166" s="10"/>
      <c r="Z166" s="10"/>
    </row>
    <row r="167" spans="1:26" ht="18" customHeight="1" x14ac:dyDescent="0.2">
      <c r="A167" s="10" t="s">
        <v>167</v>
      </c>
      <c r="B167" s="40" t="s">
        <v>183</v>
      </c>
      <c r="C167" s="10" t="s">
        <v>181</v>
      </c>
      <c r="D167" s="10" t="s">
        <v>174</v>
      </c>
      <c r="E167" s="10" t="s">
        <v>21</v>
      </c>
      <c r="F167" s="10" t="s">
        <v>214</v>
      </c>
      <c r="G167" s="10" t="s">
        <v>21</v>
      </c>
      <c r="H167" s="10" t="s">
        <v>214</v>
      </c>
      <c r="I167" s="10" t="s">
        <v>21</v>
      </c>
      <c r="J167" s="10" t="s">
        <v>214</v>
      </c>
      <c r="K167" s="10" t="s">
        <v>21</v>
      </c>
      <c r="L167" s="10" t="s">
        <v>214</v>
      </c>
      <c r="M167" s="10" t="s">
        <v>21</v>
      </c>
      <c r="N167" s="10" t="s">
        <v>214</v>
      </c>
      <c r="O167" s="10" t="s">
        <v>21</v>
      </c>
      <c r="P167" s="10" t="s">
        <v>214</v>
      </c>
      <c r="Q167" s="10" t="s">
        <v>21</v>
      </c>
      <c r="R167" s="10" t="s">
        <v>214</v>
      </c>
      <c r="S167" s="10" t="s">
        <v>21</v>
      </c>
      <c r="T167" s="10" t="s">
        <v>214</v>
      </c>
      <c r="U167" s="10"/>
      <c r="V167" s="10"/>
      <c r="W167" s="10"/>
      <c r="X167" s="10"/>
      <c r="Y167" s="10"/>
      <c r="Z167" s="10"/>
    </row>
    <row r="168" spans="1:26" ht="18" customHeight="1" x14ac:dyDescent="0.2">
      <c r="A168" s="10" t="s">
        <v>265</v>
      </c>
      <c r="B168" s="40" t="s">
        <v>283</v>
      </c>
      <c r="C168" s="10" t="s">
        <v>181</v>
      </c>
      <c r="D168" s="10" t="s">
        <v>174</v>
      </c>
      <c r="E168" s="10" t="s">
        <v>21</v>
      </c>
      <c r="F168" s="10" t="s">
        <v>214</v>
      </c>
      <c r="G168" s="10" t="s">
        <v>21</v>
      </c>
      <c r="H168" s="10" t="s">
        <v>214</v>
      </c>
      <c r="I168" s="10" t="s">
        <v>21</v>
      </c>
      <c r="J168" s="10" t="s">
        <v>214</v>
      </c>
      <c r="K168" s="10" t="s">
        <v>21</v>
      </c>
      <c r="L168" s="10" t="s">
        <v>214</v>
      </c>
      <c r="M168" s="10" t="s">
        <v>21</v>
      </c>
      <c r="N168" s="10" t="s">
        <v>214</v>
      </c>
      <c r="O168" s="10" t="s">
        <v>21</v>
      </c>
      <c r="P168" s="10" t="s">
        <v>214</v>
      </c>
      <c r="Q168" s="10" t="s">
        <v>21</v>
      </c>
      <c r="R168" s="10" t="s">
        <v>214</v>
      </c>
      <c r="S168" s="10" t="s">
        <v>21</v>
      </c>
      <c r="T168" s="10" t="s">
        <v>214</v>
      </c>
      <c r="U168" s="10"/>
      <c r="V168" s="10"/>
      <c r="W168" s="10"/>
      <c r="X168" s="10"/>
      <c r="Y168" s="10"/>
      <c r="Z168" s="10"/>
    </row>
    <row r="169" spans="1:26" ht="18" customHeight="1" x14ac:dyDescent="0.2">
      <c r="A169" s="10" t="s">
        <v>167</v>
      </c>
      <c r="B169" s="40" t="s">
        <v>157</v>
      </c>
      <c r="C169" s="10" t="s">
        <v>181</v>
      </c>
      <c r="D169" s="10" t="s">
        <v>174</v>
      </c>
      <c r="E169" s="10" t="s">
        <v>21</v>
      </c>
      <c r="F169" s="10" t="s">
        <v>214</v>
      </c>
      <c r="G169" s="10" t="s">
        <v>21</v>
      </c>
      <c r="H169" s="10" t="s">
        <v>214</v>
      </c>
      <c r="I169" s="10" t="s">
        <v>21</v>
      </c>
      <c r="J169" s="10" t="s">
        <v>214</v>
      </c>
      <c r="K169" s="10" t="s">
        <v>21</v>
      </c>
      <c r="L169" s="10" t="s">
        <v>214</v>
      </c>
      <c r="M169" s="10" t="s">
        <v>21</v>
      </c>
      <c r="N169" s="10" t="s">
        <v>214</v>
      </c>
      <c r="O169" s="10" t="s">
        <v>21</v>
      </c>
      <c r="P169" s="10" t="s">
        <v>214</v>
      </c>
      <c r="Q169" s="10" t="s">
        <v>21</v>
      </c>
      <c r="R169" s="10" t="s">
        <v>214</v>
      </c>
      <c r="S169" s="10" t="s">
        <v>21</v>
      </c>
      <c r="T169" s="10" t="s">
        <v>214</v>
      </c>
      <c r="U169" s="10"/>
      <c r="V169" s="10"/>
      <c r="W169" s="10"/>
      <c r="X169" s="10"/>
      <c r="Y169" s="10"/>
      <c r="Z169" s="10"/>
    </row>
    <row r="170" spans="1:26" ht="18" customHeight="1" x14ac:dyDescent="0.2">
      <c r="A170" s="10" t="s">
        <v>167</v>
      </c>
      <c r="B170" s="40" t="s">
        <v>158</v>
      </c>
      <c r="C170" s="10" t="s">
        <v>181</v>
      </c>
      <c r="D170" s="10" t="s">
        <v>174</v>
      </c>
      <c r="E170" s="10" t="s">
        <v>21</v>
      </c>
      <c r="F170" s="10" t="s">
        <v>214</v>
      </c>
      <c r="G170" s="10" t="s">
        <v>21</v>
      </c>
      <c r="H170" s="10" t="s">
        <v>214</v>
      </c>
      <c r="I170" s="10" t="s">
        <v>21</v>
      </c>
      <c r="J170" s="10" t="s">
        <v>214</v>
      </c>
      <c r="K170" s="10" t="s">
        <v>21</v>
      </c>
      <c r="L170" s="10" t="s">
        <v>214</v>
      </c>
      <c r="M170" s="10" t="s">
        <v>21</v>
      </c>
      <c r="N170" s="10" t="s">
        <v>214</v>
      </c>
      <c r="O170" s="10" t="s">
        <v>21</v>
      </c>
      <c r="P170" s="10" t="s">
        <v>214</v>
      </c>
      <c r="Q170" s="10" t="s">
        <v>21</v>
      </c>
      <c r="R170" s="10" t="s">
        <v>214</v>
      </c>
      <c r="S170" s="10" t="s">
        <v>21</v>
      </c>
      <c r="T170" s="10" t="s">
        <v>214</v>
      </c>
      <c r="U170" s="10"/>
      <c r="V170" s="10"/>
      <c r="W170" s="10"/>
      <c r="X170" s="10"/>
      <c r="Y170" s="10"/>
      <c r="Z170" s="10"/>
    </row>
    <row r="171" spans="1:26" ht="18" customHeight="1" x14ac:dyDescent="0.2">
      <c r="A171" s="10" t="s">
        <v>167</v>
      </c>
      <c r="B171" s="40" t="s">
        <v>155</v>
      </c>
      <c r="C171" s="10" t="s">
        <v>181</v>
      </c>
      <c r="D171" s="10" t="s">
        <v>174</v>
      </c>
      <c r="E171" s="10" t="s">
        <v>21</v>
      </c>
      <c r="F171" s="10" t="s">
        <v>214</v>
      </c>
      <c r="G171" s="10" t="s">
        <v>21</v>
      </c>
      <c r="H171" s="10" t="s">
        <v>214</v>
      </c>
      <c r="I171" s="10" t="s">
        <v>21</v>
      </c>
      <c r="J171" s="10" t="s">
        <v>214</v>
      </c>
      <c r="K171" s="10" t="s">
        <v>21</v>
      </c>
      <c r="L171" s="10" t="s">
        <v>214</v>
      </c>
      <c r="M171" s="10" t="s">
        <v>21</v>
      </c>
      <c r="N171" s="10" t="s">
        <v>214</v>
      </c>
      <c r="O171" s="10" t="s">
        <v>21</v>
      </c>
      <c r="P171" s="10" t="s">
        <v>214</v>
      </c>
      <c r="Q171" s="10" t="s">
        <v>21</v>
      </c>
      <c r="R171" s="10" t="s">
        <v>214</v>
      </c>
      <c r="S171" s="10" t="s">
        <v>21</v>
      </c>
      <c r="T171" s="10" t="s">
        <v>214</v>
      </c>
      <c r="U171" s="10"/>
      <c r="V171" s="10"/>
      <c r="W171" s="10"/>
      <c r="X171" s="10"/>
      <c r="Y171" s="10"/>
      <c r="Z171" s="10"/>
    </row>
    <row r="172" spans="1:26" ht="18" customHeight="1" x14ac:dyDescent="0.2">
      <c r="A172" s="10" t="s">
        <v>167</v>
      </c>
      <c r="B172" s="40" t="s">
        <v>156</v>
      </c>
      <c r="C172" s="10" t="s">
        <v>181</v>
      </c>
      <c r="D172" s="10" t="s">
        <v>174</v>
      </c>
      <c r="E172" s="10" t="s">
        <v>21</v>
      </c>
      <c r="F172" s="10" t="s">
        <v>214</v>
      </c>
      <c r="G172" s="10" t="s">
        <v>21</v>
      </c>
      <c r="H172" s="10" t="s">
        <v>214</v>
      </c>
      <c r="I172" s="10" t="s">
        <v>21</v>
      </c>
      <c r="J172" s="10" t="s">
        <v>214</v>
      </c>
      <c r="K172" s="10" t="s">
        <v>21</v>
      </c>
      <c r="L172" s="10" t="s">
        <v>214</v>
      </c>
      <c r="M172" s="10" t="s">
        <v>21</v>
      </c>
      <c r="N172" s="10" t="s">
        <v>214</v>
      </c>
      <c r="O172" s="10" t="s">
        <v>21</v>
      </c>
      <c r="P172" s="10" t="s">
        <v>214</v>
      </c>
      <c r="Q172" s="10" t="s">
        <v>21</v>
      </c>
      <c r="R172" s="10" t="s">
        <v>214</v>
      </c>
      <c r="S172" s="10" t="s">
        <v>21</v>
      </c>
      <c r="T172" s="10" t="s">
        <v>214</v>
      </c>
      <c r="U172" s="10"/>
      <c r="V172" s="10"/>
      <c r="W172" s="10"/>
      <c r="X172" s="10"/>
      <c r="Y172" s="10"/>
      <c r="Z172" s="10"/>
    </row>
    <row r="173" spans="1:26" ht="18" customHeight="1" x14ac:dyDescent="0.2">
      <c r="A173" s="10" t="s">
        <v>167</v>
      </c>
      <c r="B173" s="40" t="s">
        <v>53</v>
      </c>
      <c r="C173" s="10" t="s">
        <v>181</v>
      </c>
      <c r="D173" s="10" t="s">
        <v>174</v>
      </c>
      <c r="E173" s="10" t="s">
        <v>21</v>
      </c>
      <c r="F173" s="10" t="s">
        <v>214</v>
      </c>
      <c r="G173" s="10" t="s">
        <v>21</v>
      </c>
      <c r="H173" s="10" t="s">
        <v>214</v>
      </c>
      <c r="I173" s="10" t="s">
        <v>21</v>
      </c>
      <c r="J173" s="10" t="s">
        <v>214</v>
      </c>
      <c r="K173" s="10" t="s">
        <v>21</v>
      </c>
      <c r="L173" s="10" t="s">
        <v>214</v>
      </c>
      <c r="M173" s="10" t="s">
        <v>21</v>
      </c>
      <c r="N173" s="10" t="s">
        <v>214</v>
      </c>
      <c r="O173" s="10" t="s">
        <v>21</v>
      </c>
      <c r="P173" s="10" t="s">
        <v>214</v>
      </c>
      <c r="Q173" s="10" t="s">
        <v>21</v>
      </c>
      <c r="R173" s="10" t="s">
        <v>214</v>
      </c>
      <c r="S173" s="10" t="s">
        <v>21</v>
      </c>
      <c r="T173" s="10" t="s">
        <v>214</v>
      </c>
      <c r="U173" s="10"/>
      <c r="V173" s="10"/>
      <c r="W173" s="10"/>
      <c r="X173" s="10"/>
      <c r="Y173" s="10"/>
      <c r="Z173" s="10"/>
    </row>
    <row r="174" spans="1:26" ht="18" customHeight="1" x14ac:dyDescent="0.2">
      <c r="A174" s="10" t="s">
        <v>167</v>
      </c>
      <c r="B174" s="40" t="s">
        <v>54</v>
      </c>
      <c r="C174" s="10" t="s">
        <v>181</v>
      </c>
      <c r="D174" s="10" t="s">
        <v>174</v>
      </c>
      <c r="E174" s="10" t="s">
        <v>21</v>
      </c>
      <c r="F174" s="10" t="s">
        <v>214</v>
      </c>
      <c r="G174" s="10" t="s">
        <v>21</v>
      </c>
      <c r="H174" s="10" t="s">
        <v>214</v>
      </c>
      <c r="I174" s="10" t="s">
        <v>21</v>
      </c>
      <c r="J174" s="10" t="s">
        <v>214</v>
      </c>
      <c r="K174" s="10" t="s">
        <v>21</v>
      </c>
      <c r="L174" s="10" t="s">
        <v>214</v>
      </c>
      <c r="M174" s="10" t="s">
        <v>21</v>
      </c>
      <c r="N174" s="10" t="s">
        <v>214</v>
      </c>
      <c r="O174" s="10" t="s">
        <v>21</v>
      </c>
      <c r="P174" s="10" t="s">
        <v>214</v>
      </c>
      <c r="Q174" s="10" t="s">
        <v>21</v>
      </c>
      <c r="R174" s="10" t="s">
        <v>214</v>
      </c>
      <c r="S174" s="10" t="s">
        <v>21</v>
      </c>
      <c r="T174" s="10" t="s">
        <v>214</v>
      </c>
      <c r="U174" s="10"/>
      <c r="V174" s="10"/>
      <c r="W174" s="10"/>
      <c r="X174" s="10"/>
      <c r="Y174" s="10"/>
      <c r="Z174" s="10"/>
    </row>
    <row r="175" spans="1:26" ht="18" customHeight="1" x14ac:dyDescent="0.2">
      <c r="A175" s="10" t="s">
        <v>167</v>
      </c>
      <c r="B175" s="40" t="s">
        <v>67</v>
      </c>
      <c r="C175" s="10" t="s">
        <v>181</v>
      </c>
      <c r="D175" s="10" t="s">
        <v>174</v>
      </c>
      <c r="E175" s="10" t="s">
        <v>21</v>
      </c>
      <c r="F175" s="10" t="s">
        <v>214</v>
      </c>
      <c r="G175" s="10" t="s">
        <v>21</v>
      </c>
      <c r="H175" s="10" t="s">
        <v>214</v>
      </c>
      <c r="I175" s="10" t="s">
        <v>21</v>
      </c>
      <c r="J175" s="10" t="s">
        <v>214</v>
      </c>
      <c r="K175" s="10" t="s">
        <v>21</v>
      </c>
      <c r="L175" s="10" t="s">
        <v>214</v>
      </c>
      <c r="M175" s="10" t="s">
        <v>21</v>
      </c>
      <c r="N175" s="10" t="s">
        <v>214</v>
      </c>
      <c r="O175" s="10" t="s">
        <v>21</v>
      </c>
      <c r="P175" s="10" t="s">
        <v>214</v>
      </c>
      <c r="Q175" s="10" t="s">
        <v>21</v>
      </c>
      <c r="R175" s="10" t="s">
        <v>214</v>
      </c>
      <c r="S175" s="10" t="s">
        <v>21</v>
      </c>
      <c r="T175" s="10" t="s">
        <v>214</v>
      </c>
      <c r="U175" s="10"/>
      <c r="V175" s="10"/>
      <c r="W175" s="10"/>
      <c r="X175" s="10"/>
      <c r="Y175" s="10"/>
      <c r="Z175" s="10"/>
    </row>
    <row r="176" spans="1:26" ht="18" customHeight="1" x14ac:dyDescent="0.2">
      <c r="A176" s="10" t="s">
        <v>265</v>
      </c>
      <c r="B176" s="40" t="s">
        <v>56</v>
      </c>
      <c r="C176" s="10" t="s">
        <v>181</v>
      </c>
      <c r="D176" s="10" t="s">
        <v>174</v>
      </c>
      <c r="E176" s="10" t="s">
        <v>21</v>
      </c>
      <c r="F176" s="10" t="s">
        <v>214</v>
      </c>
      <c r="G176" s="10" t="s">
        <v>21</v>
      </c>
      <c r="H176" s="10" t="s">
        <v>214</v>
      </c>
      <c r="I176" s="10" t="s">
        <v>21</v>
      </c>
      <c r="J176" s="10" t="s">
        <v>214</v>
      </c>
      <c r="K176" s="10" t="s">
        <v>21</v>
      </c>
      <c r="L176" s="10" t="s">
        <v>214</v>
      </c>
      <c r="M176" s="10" t="s">
        <v>21</v>
      </c>
      <c r="N176" s="10" t="s">
        <v>214</v>
      </c>
      <c r="O176" s="10" t="s">
        <v>21</v>
      </c>
      <c r="P176" s="10" t="s">
        <v>214</v>
      </c>
      <c r="Q176" s="10" t="s">
        <v>21</v>
      </c>
      <c r="R176" s="10" t="s">
        <v>214</v>
      </c>
      <c r="S176" s="10" t="s">
        <v>21</v>
      </c>
      <c r="T176" s="10" t="s">
        <v>214</v>
      </c>
      <c r="U176" s="10"/>
      <c r="V176" s="10"/>
      <c r="W176" s="10"/>
      <c r="X176" s="10"/>
      <c r="Y176" s="10"/>
      <c r="Z176" s="10"/>
    </row>
    <row r="177" spans="1:26" ht="18" customHeight="1" x14ac:dyDescent="0.2">
      <c r="A177" s="10" t="s">
        <v>167</v>
      </c>
      <c r="B177" s="40" t="s">
        <v>55</v>
      </c>
      <c r="C177" s="10" t="s">
        <v>181</v>
      </c>
      <c r="D177" s="10" t="s">
        <v>174</v>
      </c>
      <c r="E177" s="10" t="s">
        <v>21</v>
      </c>
      <c r="F177" s="10" t="s">
        <v>214</v>
      </c>
      <c r="G177" s="10" t="s">
        <v>21</v>
      </c>
      <c r="H177" s="10" t="s">
        <v>214</v>
      </c>
      <c r="I177" s="10" t="s">
        <v>21</v>
      </c>
      <c r="J177" s="10" t="s">
        <v>214</v>
      </c>
      <c r="K177" s="10" t="s">
        <v>21</v>
      </c>
      <c r="L177" s="10" t="s">
        <v>214</v>
      </c>
      <c r="M177" s="10" t="s">
        <v>21</v>
      </c>
      <c r="N177" s="10" t="s">
        <v>214</v>
      </c>
      <c r="O177" s="10" t="s">
        <v>21</v>
      </c>
      <c r="P177" s="10" t="s">
        <v>214</v>
      </c>
      <c r="Q177" s="10" t="s">
        <v>21</v>
      </c>
      <c r="R177" s="10" t="s">
        <v>214</v>
      </c>
      <c r="S177" s="10" t="s">
        <v>21</v>
      </c>
      <c r="T177" s="10" t="s">
        <v>214</v>
      </c>
      <c r="U177" s="10"/>
      <c r="V177" s="10"/>
      <c r="W177" s="10"/>
      <c r="X177" s="10"/>
      <c r="Y177" s="10"/>
      <c r="Z177" s="10"/>
    </row>
    <row r="178" spans="1:26" ht="18" customHeight="1" x14ac:dyDescent="0.2">
      <c r="A178" s="10" t="s">
        <v>167</v>
      </c>
      <c r="B178" s="40" t="s">
        <v>57</v>
      </c>
      <c r="C178" s="10" t="s">
        <v>181</v>
      </c>
      <c r="D178" s="10" t="s">
        <v>174</v>
      </c>
      <c r="E178" s="10" t="s">
        <v>21</v>
      </c>
      <c r="F178" s="10" t="s">
        <v>214</v>
      </c>
      <c r="G178" s="10" t="s">
        <v>21</v>
      </c>
      <c r="H178" s="10" t="s">
        <v>214</v>
      </c>
      <c r="I178" s="10" t="s">
        <v>21</v>
      </c>
      <c r="J178" s="10" t="s">
        <v>214</v>
      </c>
      <c r="K178" s="10" t="s">
        <v>21</v>
      </c>
      <c r="L178" s="10" t="s">
        <v>214</v>
      </c>
      <c r="M178" s="10" t="s">
        <v>21</v>
      </c>
      <c r="N178" s="10" t="s">
        <v>214</v>
      </c>
      <c r="O178" s="10" t="s">
        <v>21</v>
      </c>
      <c r="P178" s="10" t="s">
        <v>214</v>
      </c>
      <c r="Q178" s="10" t="s">
        <v>21</v>
      </c>
      <c r="R178" s="10" t="s">
        <v>214</v>
      </c>
      <c r="S178" s="10" t="s">
        <v>21</v>
      </c>
      <c r="T178" s="10" t="s">
        <v>214</v>
      </c>
      <c r="U178" s="10"/>
      <c r="V178" s="10"/>
      <c r="W178" s="10"/>
      <c r="X178" s="10"/>
      <c r="Y178" s="10"/>
      <c r="Z178" s="10"/>
    </row>
    <row r="179" spans="1:26" ht="18" customHeight="1" x14ac:dyDescent="0.2">
      <c r="A179" s="10" t="s">
        <v>167</v>
      </c>
      <c r="B179" s="40" t="s">
        <v>159</v>
      </c>
      <c r="C179" s="10" t="s">
        <v>181</v>
      </c>
      <c r="D179" s="10" t="s">
        <v>174</v>
      </c>
      <c r="E179" s="10" t="s">
        <v>21</v>
      </c>
      <c r="F179" s="10" t="s">
        <v>214</v>
      </c>
      <c r="G179" s="10" t="s">
        <v>21</v>
      </c>
      <c r="H179" s="10" t="s">
        <v>214</v>
      </c>
      <c r="I179" s="10" t="s">
        <v>21</v>
      </c>
      <c r="J179" s="10" t="s">
        <v>214</v>
      </c>
      <c r="K179" s="10" t="s">
        <v>21</v>
      </c>
      <c r="L179" s="10" t="s">
        <v>214</v>
      </c>
      <c r="M179" s="10" t="s">
        <v>21</v>
      </c>
      <c r="N179" s="10" t="s">
        <v>214</v>
      </c>
      <c r="O179" s="10" t="s">
        <v>21</v>
      </c>
      <c r="P179" s="10" t="s">
        <v>214</v>
      </c>
      <c r="Q179" s="10" t="s">
        <v>21</v>
      </c>
      <c r="R179" s="10" t="s">
        <v>214</v>
      </c>
      <c r="S179" s="10" t="s">
        <v>21</v>
      </c>
      <c r="T179" s="10" t="s">
        <v>214</v>
      </c>
      <c r="U179" s="10"/>
      <c r="V179" s="10"/>
      <c r="W179" s="10"/>
      <c r="X179" s="10"/>
      <c r="Y179" s="10"/>
      <c r="Z179" s="10"/>
    </row>
    <row r="180" spans="1:26" ht="18" customHeight="1" x14ac:dyDescent="0.2">
      <c r="A180" s="10" t="s">
        <v>167</v>
      </c>
      <c r="B180" s="40" t="s">
        <v>58</v>
      </c>
      <c r="C180" s="10" t="s">
        <v>181</v>
      </c>
      <c r="D180" s="10" t="s">
        <v>174</v>
      </c>
      <c r="E180" s="10" t="s">
        <v>21</v>
      </c>
      <c r="F180" s="10" t="s">
        <v>214</v>
      </c>
      <c r="G180" s="10" t="s">
        <v>21</v>
      </c>
      <c r="H180" s="10" t="s">
        <v>214</v>
      </c>
      <c r="I180" s="10" t="s">
        <v>21</v>
      </c>
      <c r="J180" s="10" t="s">
        <v>214</v>
      </c>
      <c r="K180" s="10" t="s">
        <v>21</v>
      </c>
      <c r="L180" s="10" t="s">
        <v>214</v>
      </c>
      <c r="M180" s="10" t="s">
        <v>21</v>
      </c>
      <c r="N180" s="10" t="s">
        <v>214</v>
      </c>
      <c r="O180" s="10" t="s">
        <v>21</v>
      </c>
      <c r="P180" s="10" t="s">
        <v>214</v>
      </c>
      <c r="Q180" s="10" t="s">
        <v>21</v>
      </c>
      <c r="R180" s="10" t="s">
        <v>214</v>
      </c>
      <c r="S180" s="10" t="s">
        <v>21</v>
      </c>
      <c r="T180" s="10" t="s">
        <v>214</v>
      </c>
      <c r="U180" s="10"/>
      <c r="V180" s="10"/>
      <c r="W180" s="10"/>
      <c r="X180" s="10"/>
      <c r="Y180" s="10"/>
      <c r="Z180" s="10"/>
    </row>
    <row r="181" spans="1:26" ht="18" customHeight="1" x14ac:dyDescent="0.2">
      <c r="A181" s="10" t="s">
        <v>265</v>
      </c>
      <c r="B181" s="40" t="s">
        <v>59</v>
      </c>
      <c r="C181" s="10" t="s">
        <v>181</v>
      </c>
      <c r="D181" s="10" t="s">
        <v>174</v>
      </c>
      <c r="E181" s="10" t="s">
        <v>21</v>
      </c>
      <c r="F181" s="10" t="s">
        <v>214</v>
      </c>
      <c r="G181" s="10" t="s">
        <v>21</v>
      </c>
      <c r="H181" s="10" t="s">
        <v>214</v>
      </c>
      <c r="I181" s="10" t="s">
        <v>21</v>
      </c>
      <c r="J181" s="10" t="s">
        <v>214</v>
      </c>
      <c r="K181" s="10" t="s">
        <v>21</v>
      </c>
      <c r="L181" s="10" t="s">
        <v>214</v>
      </c>
      <c r="M181" s="10" t="s">
        <v>21</v>
      </c>
      <c r="N181" s="10" t="s">
        <v>214</v>
      </c>
      <c r="O181" s="10" t="s">
        <v>21</v>
      </c>
      <c r="P181" s="10" t="s">
        <v>214</v>
      </c>
      <c r="Q181" s="10" t="s">
        <v>21</v>
      </c>
      <c r="R181" s="10" t="s">
        <v>214</v>
      </c>
      <c r="S181" s="10" t="s">
        <v>21</v>
      </c>
      <c r="T181" s="10" t="s">
        <v>214</v>
      </c>
      <c r="U181" s="10"/>
      <c r="V181" s="10"/>
      <c r="W181" s="10"/>
      <c r="X181" s="10"/>
      <c r="Y181" s="10"/>
      <c r="Z181" s="10"/>
    </row>
    <row r="182" spans="1:26" ht="18" customHeight="1" x14ac:dyDescent="0.2">
      <c r="A182" s="10" t="s">
        <v>167</v>
      </c>
      <c r="B182" s="40" t="s">
        <v>62</v>
      </c>
      <c r="C182" s="10" t="s">
        <v>181</v>
      </c>
      <c r="D182" s="10" t="s">
        <v>174</v>
      </c>
      <c r="E182" s="10" t="s">
        <v>21</v>
      </c>
      <c r="F182" s="10" t="s">
        <v>214</v>
      </c>
      <c r="G182" s="10" t="s">
        <v>21</v>
      </c>
      <c r="H182" s="10" t="s">
        <v>214</v>
      </c>
      <c r="I182" s="10" t="s">
        <v>21</v>
      </c>
      <c r="J182" s="10" t="s">
        <v>214</v>
      </c>
      <c r="K182" s="10" t="s">
        <v>21</v>
      </c>
      <c r="L182" s="10" t="s">
        <v>214</v>
      </c>
      <c r="M182" s="10" t="s">
        <v>21</v>
      </c>
      <c r="N182" s="10" t="s">
        <v>214</v>
      </c>
      <c r="O182" s="10" t="s">
        <v>21</v>
      </c>
      <c r="P182" s="10" t="s">
        <v>214</v>
      </c>
      <c r="Q182" s="10" t="s">
        <v>21</v>
      </c>
      <c r="R182" s="10" t="s">
        <v>214</v>
      </c>
      <c r="S182" s="10" t="s">
        <v>21</v>
      </c>
      <c r="T182" s="10" t="s">
        <v>214</v>
      </c>
      <c r="U182" s="10"/>
      <c r="V182" s="10"/>
      <c r="W182" s="10"/>
      <c r="X182" s="10"/>
      <c r="Y182" s="10"/>
      <c r="Z182" s="10"/>
    </row>
    <row r="183" spans="1:26" ht="18" customHeight="1" x14ac:dyDescent="0.2">
      <c r="A183" s="10" t="s">
        <v>167</v>
      </c>
      <c r="B183" s="40" t="s">
        <v>284</v>
      </c>
      <c r="C183" s="10" t="s">
        <v>181</v>
      </c>
      <c r="D183" s="10" t="s">
        <v>174</v>
      </c>
      <c r="E183" s="10" t="s">
        <v>21</v>
      </c>
      <c r="F183" s="10" t="s">
        <v>214</v>
      </c>
      <c r="G183" s="10" t="s">
        <v>21</v>
      </c>
      <c r="H183" s="10" t="s">
        <v>214</v>
      </c>
      <c r="I183" s="10" t="s">
        <v>21</v>
      </c>
      <c r="J183" s="10" t="s">
        <v>214</v>
      </c>
      <c r="K183" s="10" t="s">
        <v>21</v>
      </c>
      <c r="L183" s="10" t="s">
        <v>214</v>
      </c>
      <c r="M183" s="10" t="s">
        <v>21</v>
      </c>
      <c r="N183" s="10" t="s">
        <v>214</v>
      </c>
      <c r="O183" s="10" t="s">
        <v>21</v>
      </c>
      <c r="P183" s="10" t="s">
        <v>214</v>
      </c>
      <c r="Q183" s="10" t="s">
        <v>21</v>
      </c>
      <c r="R183" s="10" t="s">
        <v>214</v>
      </c>
      <c r="S183" s="10" t="s">
        <v>21</v>
      </c>
      <c r="T183" s="10" t="s">
        <v>214</v>
      </c>
      <c r="U183" s="10"/>
      <c r="V183" s="10"/>
      <c r="W183" s="10"/>
      <c r="X183" s="10"/>
      <c r="Y183" s="10"/>
      <c r="Z183" s="10"/>
    </row>
    <row r="184" spans="1:26" ht="18" customHeight="1" x14ac:dyDescent="0.2">
      <c r="A184" s="10" t="s">
        <v>167</v>
      </c>
      <c r="B184" s="40" t="s">
        <v>285</v>
      </c>
      <c r="C184" s="10" t="s">
        <v>181</v>
      </c>
      <c r="D184" s="10" t="s">
        <v>174</v>
      </c>
      <c r="E184" s="10" t="s">
        <v>21</v>
      </c>
      <c r="F184" s="10" t="s">
        <v>214</v>
      </c>
      <c r="G184" s="10" t="s">
        <v>21</v>
      </c>
      <c r="H184" s="10" t="s">
        <v>214</v>
      </c>
      <c r="I184" s="10" t="s">
        <v>21</v>
      </c>
      <c r="J184" s="10" t="s">
        <v>214</v>
      </c>
      <c r="K184" s="10" t="s">
        <v>21</v>
      </c>
      <c r="L184" s="10" t="s">
        <v>214</v>
      </c>
      <c r="M184" s="10" t="s">
        <v>21</v>
      </c>
      <c r="N184" s="10" t="s">
        <v>214</v>
      </c>
      <c r="O184" s="10" t="s">
        <v>21</v>
      </c>
      <c r="P184" s="10" t="s">
        <v>214</v>
      </c>
      <c r="Q184" s="10" t="s">
        <v>21</v>
      </c>
      <c r="R184" s="10" t="s">
        <v>214</v>
      </c>
      <c r="S184" s="10" t="s">
        <v>21</v>
      </c>
      <c r="T184" s="10" t="s">
        <v>214</v>
      </c>
      <c r="U184" s="10"/>
      <c r="V184" s="10"/>
      <c r="W184" s="10"/>
      <c r="X184" s="10"/>
      <c r="Y184" s="10"/>
      <c r="Z184" s="10"/>
    </row>
    <row r="185" spans="1:26" ht="18" customHeight="1" x14ac:dyDescent="0.2">
      <c r="A185" s="10" t="s">
        <v>167</v>
      </c>
      <c r="B185" s="40" t="s">
        <v>153</v>
      </c>
      <c r="C185" s="10" t="s">
        <v>181</v>
      </c>
      <c r="D185" s="10" t="s">
        <v>174</v>
      </c>
      <c r="E185" s="10" t="s">
        <v>21</v>
      </c>
      <c r="F185" s="10" t="s">
        <v>214</v>
      </c>
      <c r="G185" s="10" t="s">
        <v>21</v>
      </c>
      <c r="H185" s="10" t="s">
        <v>214</v>
      </c>
      <c r="I185" s="10" t="s">
        <v>21</v>
      </c>
      <c r="J185" s="10" t="s">
        <v>214</v>
      </c>
      <c r="K185" s="10" t="s">
        <v>21</v>
      </c>
      <c r="L185" s="10" t="s">
        <v>214</v>
      </c>
      <c r="M185" s="10" t="s">
        <v>21</v>
      </c>
      <c r="N185" s="10" t="s">
        <v>214</v>
      </c>
      <c r="O185" s="10" t="s">
        <v>21</v>
      </c>
      <c r="P185" s="10" t="s">
        <v>214</v>
      </c>
      <c r="Q185" s="10" t="s">
        <v>21</v>
      </c>
      <c r="R185" s="10" t="s">
        <v>214</v>
      </c>
      <c r="S185" s="10" t="s">
        <v>21</v>
      </c>
      <c r="T185" s="10" t="s">
        <v>214</v>
      </c>
      <c r="U185" s="10"/>
      <c r="V185" s="10"/>
      <c r="W185" s="10"/>
      <c r="X185" s="10"/>
      <c r="Y185" s="10"/>
      <c r="Z185" s="10"/>
    </row>
    <row r="186" spans="1:26" ht="18" customHeight="1" x14ac:dyDescent="0.2">
      <c r="A186" s="10" t="s">
        <v>265</v>
      </c>
      <c r="B186" s="40" t="s">
        <v>63</v>
      </c>
      <c r="C186" s="10" t="s">
        <v>181</v>
      </c>
      <c r="D186" s="10" t="s">
        <v>174</v>
      </c>
      <c r="E186" s="10" t="s">
        <v>21</v>
      </c>
      <c r="F186" s="10" t="s">
        <v>214</v>
      </c>
      <c r="G186" s="10" t="s">
        <v>21</v>
      </c>
      <c r="H186" s="10" t="s">
        <v>214</v>
      </c>
      <c r="I186" s="10" t="s">
        <v>21</v>
      </c>
      <c r="J186" s="10" t="s">
        <v>214</v>
      </c>
      <c r="K186" s="10" t="s">
        <v>21</v>
      </c>
      <c r="L186" s="10" t="s">
        <v>214</v>
      </c>
      <c r="M186" s="10" t="s">
        <v>21</v>
      </c>
      <c r="N186" s="10" t="s">
        <v>214</v>
      </c>
      <c r="O186" s="10" t="s">
        <v>21</v>
      </c>
      <c r="P186" s="10" t="s">
        <v>214</v>
      </c>
      <c r="Q186" s="10" t="s">
        <v>21</v>
      </c>
      <c r="R186" s="10" t="s">
        <v>214</v>
      </c>
      <c r="S186" s="10" t="s">
        <v>21</v>
      </c>
      <c r="T186" s="10" t="s">
        <v>214</v>
      </c>
      <c r="U186" s="10"/>
      <c r="V186" s="10"/>
      <c r="W186" s="10"/>
      <c r="X186" s="10"/>
      <c r="Y186" s="10"/>
      <c r="Z186" s="10"/>
    </row>
    <row r="187" spans="1:26" ht="18" customHeight="1" x14ac:dyDescent="0.2">
      <c r="A187" s="10" t="s">
        <v>167</v>
      </c>
      <c r="B187" s="40" t="s">
        <v>90</v>
      </c>
      <c r="C187" s="10" t="s">
        <v>181</v>
      </c>
      <c r="D187" s="10" t="s">
        <v>174</v>
      </c>
      <c r="E187" s="10" t="s">
        <v>21</v>
      </c>
      <c r="F187" s="10" t="s">
        <v>214</v>
      </c>
      <c r="G187" s="10" t="s">
        <v>21</v>
      </c>
      <c r="H187" s="10" t="s">
        <v>214</v>
      </c>
      <c r="I187" s="10" t="s">
        <v>21</v>
      </c>
      <c r="J187" s="10" t="s">
        <v>214</v>
      </c>
      <c r="K187" s="10" t="s">
        <v>21</v>
      </c>
      <c r="L187" s="10" t="s">
        <v>214</v>
      </c>
      <c r="M187" s="10" t="s">
        <v>21</v>
      </c>
      <c r="N187" s="10" t="s">
        <v>214</v>
      </c>
      <c r="O187" s="10" t="s">
        <v>21</v>
      </c>
      <c r="P187" s="10" t="s">
        <v>214</v>
      </c>
      <c r="Q187" s="10" t="s">
        <v>21</v>
      </c>
      <c r="R187" s="10" t="s">
        <v>214</v>
      </c>
      <c r="S187" s="10" t="s">
        <v>21</v>
      </c>
      <c r="T187" s="10" t="s">
        <v>214</v>
      </c>
      <c r="U187" s="10"/>
      <c r="V187" s="10"/>
      <c r="W187" s="10"/>
      <c r="X187" s="10"/>
      <c r="Y187" s="10"/>
      <c r="Z187" s="10"/>
    </row>
    <row r="188" spans="1:26" ht="18" customHeight="1" x14ac:dyDescent="0.2">
      <c r="A188" s="10" t="s">
        <v>265</v>
      </c>
      <c r="B188" s="40" t="s">
        <v>64</v>
      </c>
      <c r="C188" s="10" t="s">
        <v>181</v>
      </c>
      <c r="D188" s="10" t="s">
        <v>174</v>
      </c>
      <c r="E188" s="10" t="s">
        <v>21</v>
      </c>
      <c r="F188" s="10" t="s">
        <v>214</v>
      </c>
      <c r="G188" s="10" t="s">
        <v>21</v>
      </c>
      <c r="H188" s="10" t="s">
        <v>214</v>
      </c>
      <c r="I188" s="10" t="s">
        <v>21</v>
      </c>
      <c r="J188" s="10" t="s">
        <v>214</v>
      </c>
      <c r="K188" s="10" t="s">
        <v>21</v>
      </c>
      <c r="L188" s="10" t="s">
        <v>214</v>
      </c>
      <c r="M188" s="10" t="s">
        <v>21</v>
      </c>
      <c r="N188" s="10" t="s">
        <v>214</v>
      </c>
      <c r="O188" s="10" t="s">
        <v>21</v>
      </c>
      <c r="P188" s="10" t="s">
        <v>214</v>
      </c>
      <c r="Q188" s="10" t="s">
        <v>21</v>
      </c>
      <c r="R188" s="10" t="s">
        <v>214</v>
      </c>
      <c r="S188" s="10" t="s">
        <v>21</v>
      </c>
      <c r="T188" s="10" t="s">
        <v>214</v>
      </c>
      <c r="U188" s="10"/>
      <c r="V188" s="10"/>
      <c r="W188" s="10"/>
      <c r="X188" s="10"/>
      <c r="Y188" s="10"/>
      <c r="Z188" s="10"/>
    </row>
    <row r="189" spans="1:26" ht="18" customHeight="1" x14ac:dyDescent="0.2">
      <c r="A189" s="10" t="s">
        <v>167</v>
      </c>
      <c r="B189" s="40" t="s">
        <v>65</v>
      </c>
      <c r="C189" s="10" t="s">
        <v>181</v>
      </c>
      <c r="D189" s="10" t="s">
        <v>174</v>
      </c>
      <c r="E189" s="10" t="s">
        <v>21</v>
      </c>
      <c r="F189" s="10" t="s">
        <v>214</v>
      </c>
      <c r="G189" s="10" t="s">
        <v>21</v>
      </c>
      <c r="H189" s="10" t="s">
        <v>214</v>
      </c>
      <c r="I189" s="10" t="s">
        <v>21</v>
      </c>
      <c r="J189" s="10" t="s">
        <v>214</v>
      </c>
      <c r="K189" s="10" t="s">
        <v>21</v>
      </c>
      <c r="L189" s="10" t="s">
        <v>214</v>
      </c>
      <c r="M189" s="10" t="s">
        <v>21</v>
      </c>
      <c r="N189" s="10" t="s">
        <v>214</v>
      </c>
      <c r="O189" s="10" t="s">
        <v>21</v>
      </c>
      <c r="P189" s="10" t="s">
        <v>214</v>
      </c>
      <c r="Q189" s="10" t="s">
        <v>21</v>
      </c>
      <c r="R189" s="10" t="s">
        <v>214</v>
      </c>
      <c r="S189" s="10" t="s">
        <v>21</v>
      </c>
      <c r="T189" s="10" t="s">
        <v>214</v>
      </c>
      <c r="U189" s="10"/>
      <c r="V189" s="10"/>
      <c r="W189" s="10"/>
      <c r="X189" s="10"/>
      <c r="Y189" s="10"/>
      <c r="Z189" s="10"/>
    </row>
    <row r="190" spans="1:26" ht="18" customHeight="1" x14ac:dyDescent="0.2">
      <c r="A190" s="10" t="s">
        <v>265</v>
      </c>
      <c r="B190" s="40" t="s">
        <v>286</v>
      </c>
      <c r="C190" s="10" t="s">
        <v>181</v>
      </c>
      <c r="D190" s="10" t="s">
        <v>174</v>
      </c>
      <c r="E190" s="10" t="s">
        <v>21</v>
      </c>
      <c r="F190" s="10" t="s">
        <v>214</v>
      </c>
      <c r="G190" s="10" t="s">
        <v>21</v>
      </c>
      <c r="H190" s="10" t="s">
        <v>214</v>
      </c>
      <c r="I190" s="10" t="s">
        <v>21</v>
      </c>
      <c r="J190" s="10" t="s">
        <v>214</v>
      </c>
      <c r="K190" s="10" t="s">
        <v>21</v>
      </c>
      <c r="L190" s="10" t="s">
        <v>214</v>
      </c>
      <c r="M190" s="10" t="s">
        <v>21</v>
      </c>
      <c r="N190" s="10" t="s">
        <v>214</v>
      </c>
      <c r="O190" s="10" t="s">
        <v>21</v>
      </c>
      <c r="P190" s="10" t="s">
        <v>214</v>
      </c>
      <c r="Q190" s="10" t="s">
        <v>21</v>
      </c>
      <c r="R190" s="10" t="s">
        <v>214</v>
      </c>
      <c r="S190" s="10" t="s">
        <v>21</v>
      </c>
      <c r="T190" s="10" t="s">
        <v>214</v>
      </c>
      <c r="U190" s="10"/>
      <c r="V190" s="10"/>
      <c r="W190" s="10"/>
      <c r="X190" s="10"/>
      <c r="Y190" s="10"/>
      <c r="Z190" s="10"/>
    </row>
    <row r="191" spans="1:26" ht="18" customHeight="1" x14ac:dyDescent="0.2">
      <c r="A191" s="10" t="s">
        <v>265</v>
      </c>
      <c r="B191" s="40" t="s">
        <v>287</v>
      </c>
      <c r="C191" s="10" t="s">
        <v>181</v>
      </c>
      <c r="D191" s="10" t="s">
        <v>174</v>
      </c>
      <c r="E191" s="10" t="s">
        <v>21</v>
      </c>
      <c r="F191" s="10" t="s">
        <v>214</v>
      </c>
      <c r="G191" s="10" t="s">
        <v>21</v>
      </c>
      <c r="H191" s="10" t="s">
        <v>214</v>
      </c>
      <c r="I191" s="10" t="s">
        <v>21</v>
      </c>
      <c r="J191" s="10" t="s">
        <v>214</v>
      </c>
      <c r="K191" s="10" t="s">
        <v>21</v>
      </c>
      <c r="L191" s="10" t="s">
        <v>214</v>
      </c>
      <c r="M191" s="10" t="s">
        <v>21</v>
      </c>
      <c r="N191" s="10" t="s">
        <v>214</v>
      </c>
      <c r="O191" s="10" t="s">
        <v>21</v>
      </c>
      <c r="P191" s="10" t="s">
        <v>214</v>
      </c>
      <c r="Q191" s="10" t="s">
        <v>21</v>
      </c>
      <c r="R191" s="10" t="s">
        <v>214</v>
      </c>
      <c r="S191" s="10" t="s">
        <v>21</v>
      </c>
      <c r="T191" s="10" t="s">
        <v>214</v>
      </c>
      <c r="U191" s="10"/>
      <c r="V191" s="10"/>
      <c r="W191" s="10"/>
      <c r="X191" s="10"/>
      <c r="Y191" s="10"/>
      <c r="Z191" s="10"/>
    </row>
    <row r="192" spans="1:26" ht="18" customHeight="1" x14ac:dyDescent="0.2">
      <c r="A192" s="10" t="s">
        <v>108</v>
      </c>
      <c r="B192" s="40" t="s">
        <v>131</v>
      </c>
      <c r="C192" s="10" t="s">
        <v>184</v>
      </c>
      <c r="D192" s="10" t="s">
        <v>168</v>
      </c>
      <c r="E192" s="10" t="s">
        <v>21</v>
      </c>
      <c r="F192" s="10" t="s">
        <v>214</v>
      </c>
      <c r="G192" s="10" t="s">
        <v>21</v>
      </c>
      <c r="H192" s="10" t="s">
        <v>214</v>
      </c>
      <c r="I192" s="10" t="s">
        <v>299</v>
      </c>
      <c r="J192" s="10" t="s">
        <v>214</v>
      </c>
      <c r="K192" s="10" t="s">
        <v>21</v>
      </c>
      <c r="L192" s="10" t="s">
        <v>214</v>
      </c>
      <c r="M192" s="10" t="s">
        <v>21</v>
      </c>
      <c r="N192" s="10" t="s">
        <v>214</v>
      </c>
      <c r="O192" s="10" t="s">
        <v>204</v>
      </c>
      <c r="P192" s="10" t="s">
        <v>214</v>
      </c>
      <c r="Q192" s="10" t="s">
        <v>198</v>
      </c>
      <c r="R192" s="10" t="s">
        <v>214</v>
      </c>
      <c r="S192" s="10" t="s">
        <v>185</v>
      </c>
      <c r="T192" s="10" t="s">
        <v>214</v>
      </c>
      <c r="U192" s="10"/>
      <c r="V192" s="10"/>
      <c r="W192" s="10"/>
      <c r="X192" s="10"/>
      <c r="Y192" s="10"/>
      <c r="Z192" s="10"/>
    </row>
    <row r="193" spans="1:26" ht="18" customHeight="1" x14ac:dyDescent="0.2">
      <c r="A193" s="10" t="s">
        <v>108</v>
      </c>
      <c r="B193" s="40" t="s">
        <v>186</v>
      </c>
      <c r="C193" s="10" t="s">
        <v>187</v>
      </c>
      <c r="D193" s="10" t="s">
        <v>188</v>
      </c>
      <c r="E193" s="10">
        <v>78.3</v>
      </c>
      <c r="F193" s="10" t="s">
        <v>214</v>
      </c>
      <c r="G193" s="10">
        <v>73.5</v>
      </c>
      <c r="H193" s="10" t="s">
        <v>214</v>
      </c>
      <c r="I193" s="10">
        <v>78.900000000000006</v>
      </c>
      <c r="J193" s="10" t="s">
        <v>214</v>
      </c>
      <c r="K193" s="10">
        <v>81.400000000000006</v>
      </c>
      <c r="L193" s="10" t="s">
        <v>214</v>
      </c>
      <c r="M193" s="10">
        <v>75.599999999999994</v>
      </c>
      <c r="N193" s="10" t="s">
        <v>214</v>
      </c>
      <c r="O193" s="10">
        <v>78.599999999999994</v>
      </c>
      <c r="P193" s="10" t="s">
        <v>214</v>
      </c>
      <c r="Q193" s="10">
        <v>61.4</v>
      </c>
      <c r="R193" s="10" t="s">
        <v>214</v>
      </c>
      <c r="S193" s="10">
        <v>77.099999999999994</v>
      </c>
      <c r="T193" s="10" t="s">
        <v>214</v>
      </c>
      <c r="U193" s="10"/>
      <c r="V193" s="10"/>
      <c r="W193" s="10"/>
      <c r="X193" s="10"/>
      <c r="Y193" s="10"/>
      <c r="Z193" s="10"/>
    </row>
    <row r="194" spans="1:26" ht="18" customHeight="1" x14ac:dyDescent="0.2">
      <c r="A194" s="10" t="s">
        <v>108</v>
      </c>
      <c r="B194" s="40" t="s">
        <v>189</v>
      </c>
      <c r="C194" s="10" t="s">
        <v>190</v>
      </c>
      <c r="D194" s="10" t="s">
        <v>168</v>
      </c>
      <c r="E194" s="10">
        <v>26.8</v>
      </c>
      <c r="F194" s="10" t="s">
        <v>214</v>
      </c>
      <c r="G194" s="10">
        <v>18.600000000000001</v>
      </c>
      <c r="H194" s="10" t="s">
        <v>214</v>
      </c>
      <c r="I194" s="10">
        <v>26.7</v>
      </c>
      <c r="J194" s="10" t="s">
        <v>214</v>
      </c>
      <c r="K194" s="10">
        <v>25.8</v>
      </c>
      <c r="L194" s="10" t="s">
        <v>214</v>
      </c>
      <c r="M194" s="10">
        <v>18.100000000000001</v>
      </c>
      <c r="N194" s="10" t="s">
        <v>214</v>
      </c>
      <c r="O194" s="10">
        <v>120</v>
      </c>
      <c r="P194" s="10" t="s">
        <v>214</v>
      </c>
      <c r="Q194" s="10">
        <v>130</v>
      </c>
      <c r="R194" s="10" t="s">
        <v>214</v>
      </c>
      <c r="S194" s="10">
        <v>123</v>
      </c>
      <c r="T194" s="10" t="s">
        <v>214</v>
      </c>
      <c r="U194" s="10"/>
      <c r="V194" s="10"/>
      <c r="W194" s="10"/>
      <c r="X194" s="10"/>
      <c r="Y194" s="10"/>
      <c r="Z194" s="10"/>
    </row>
    <row r="195" spans="1:26" ht="18" customHeight="1" x14ac:dyDescent="0.2">
      <c r="A195" s="10" t="s">
        <v>107</v>
      </c>
      <c r="B195" s="40" t="s">
        <v>132</v>
      </c>
      <c r="C195" s="10" t="s">
        <v>191</v>
      </c>
      <c r="D195" s="10" t="s">
        <v>192</v>
      </c>
      <c r="E195" s="10">
        <v>6400</v>
      </c>
      <c r="F195" s="10" t="s">
        <v>214</v>
      </c>
      <c r="G195" s="10" t="s">
        <v>220</v>
      </c>
      <c r="H195" s="10" t="s">
        <v>214</v>
      </c>
      <c r="I195" s="10" t="s">
        <v>205</v>
      </c>
      <c r="J195" s="10" t="s">
        <v>214</v>
      </c>
      <c r="K195" s="10" t="s">
        <v>205</v>
      </c>
      <c r="L195" s="10" t="s">
        <v>214</v>
      </c>
      <c r="M195" s="10" t="s">
        <v>296</v>
      </c>
      <c r="N195" s="10" t="s">
        <v>214</v>
      </c>
      <c r="O195" s="10" t="s">
        <v>205</v>
      </c>
      <c r="P195" s="10" t="s">
        <v>214</v>
      </c>
      <c r="Q195" s="10" t="s">
        <v>199</v>
      </c>
      <c r="R195" s="10" t="s">
        <v>214</v>
      </c>
      <c r="S195" s="10">
        <v>21000</v>
      </c>
      <c r="T195" s="10" t="s">
        <v>214</v>
      </c>
      <c r="U195" s="10">
        <v>1100</v>
      </c>
      <c r="V195" s="10">
        <v>7300</v>
      </c>
      <c r="W195" s="10">
        <v>360</v>
      </c>
      <c r="X195" s="10">
        <v>590</v>
      </c>
      <c r="Y195" s="10">
        <v>250</v>
      </c>
      <c r="Z195" s="10">
        <v>230</v>
      </c>
    </row>
    <row r="196" spans="1:26" ht="18" customHeight="1" x14ac:dyDescent="0.2">
      <c r="A196" s="10" t="s">
        <v>107</v>
      </c>
      <c r="B196" s="40" t="s">
        <v>17</v>
      </c>
      <c r="C196" s="10" t="s">
        <v>193</v>
      </c>
      <c r="D196" s="10" t="s">
        <v>192</v>
      </c>
      <c r="E196" s="10">
        <v>520</v>
      </c>
      <c r="F196" s="10" t="s">
        <v>214</v>
      </c>
      <c r="G196" s="10">
        <v>22000</v>
      </c>
      <c r="H196" s="10" t="s">
        <v>214</v>
      </c>
      <c r="I196" s="10">
        <v>20000</v>
      </c>
      <c r="J196" s="10" t="s">
        <v>214</v>
      </c>
      <c r="K196" s="10">
        <v>6600</v>
      </c>
      <c r="L196" s="10" t="s">
        <v>214</v>
      </c>
      <c r="M196" s="10">
        <v>610</v>
      </c>
      <c r="N196" s="10" t="s">
        <v>214</v>
      </c>
      <c r="O196" s="10">
        <v>20000</v>
      </c>
      <c r="P196" s="10" t="s">
        <v>214</v>
      </c>
      <c r="Q196" s="10" t="s">
        <v>199</v>
      </c>
      <c r="R196" s="10" t="s">
        <v>214</v>
      </c>
      <c r="S196" s="10">
        <v>570</v>
      </c>
      <c r="T196" s="10" t="s">
        <v>214</v>
      </c>
      <c r="U196" s="10"/>
      <c r="V196" s="10"/>
      <c r="W196" s="10"/>
      <c r="X196" s="10"/>
      <c r="Y196" s="10"/>
      <c r="Z196" s="10"/>
    </row>
    <row r="197" spans="1:26" ht="18" customHeight="1" x14ac:dyDescent="0.2">
      <c r="A197" s="10" t="s">
        <v>160</v>
      </c>
      <c r="B197" s="40" t="s">
        <v>166</v>
      </c>
      <c r="C197" s="10" t="s">
        <v>181</v>
      </c>
      <c r="D197" s="10" t="s">
        <v>174</v>
      </c>
      <c r="E197" s="11" t="s">
        <v>127</v>
      </c>
      <c r="F197" s="10" t="s">
        <v>214</v>
      </c>
      <c r="G197" s="11" t="s">
        <v>127</v>
      </c>
      <c r="H197" s="10" t="s">
        <v>214</v>
      </c>
      <c r="I197" s="11" t="s">
        <v>127</v>
      </c>
      <c r="J197" s="10" t="s">
        <v>214</v>
      </c>
      <c r="K197" s="11" t="s">
        <v>127</v>
      </c>
      <c r="L197" s="10" t="s">
        <v>214</v>
      </c>
      <c r="M197" s="11" t="s">
        <v>127</v>
      </c>
      <c r="N197" s="10" t="s">
        <v>214</v>
      </c>
      <c r="O197" s="11" t="s">
        <v>127</v>
      </c>
      <c r="P197" s="10" t="s">
        <v>214</v>
      </c>
      <c r="Q197" s="10" t="s">
        <v>207</v>
      </c>
      <c r="R197" s="10" t="s">
        <v>214</v>
      </c>
      <c r="S197" s="11" t="s">
        <v>127</v>
      </c>
      <c r="T197" s="10" t="s">
        <v>214</v>
      </c>
      <c r="U197" s="10"/>
      <c r="V197" s="10"/>
      <c r="W197" s="10"/>
      <c r="X197" s="10"/>
      <c r="Y197" s="10"/>
      <c r="Z197" s="10"/>
    </row>
    <row r="198" spans="1:26" ht="18" customHeight="1" x14ac:dyDescent="0.2">
      <c r="A198" s="10" t="s">
        <v>108</v>
      </c>
      <c r="B198" s="40" t="s">
        <v>129</v>
      </c>
      <c r="C198" s="10"/>
      <c r="D198" s="10"/>
      <c r="E198" s="10"/>
      <c r="F198" s="10" t="s">
        <v>214</v>
      </c>
      <c r="G198" s="10"/>
      <c r="H198" s="10" t="s">
        <v>214</v>
      </c>
      <c r="I198" s="10"/>
      <c r="J198" s="10" t="s">
        <v>214</v>
      </c>
      <c r="K198" s="10"/>
      <c r="L198" s="10" t="s">
        <v>214</v>
      </c>
      <c r="M198" s="10"/>
      <c r="N198" s="10" t="s">
        <v>214</v>
      </c>
      <c r="O198" s="10"/>
      <c r="P198" s="10" t="s">
        <v>214</v>
      </c>
      <c r="Q198" s="10"/>
      <c r="R198" s="10" t="s">
        <v>214</v>
      </c>
      <c r="S198" s="10"/>
      <c r="T198" s="10" t="s">
        <v>214</v>
      </c>
      <c r="U198" s="10"/>
      <c r="V198" s="10"/>
      <c r="W198" s="10"/>
      <c r="X198" s="10"/>
      <c r="Y198" s="10"/>
      <c r="Z198" s="10"/>
    </row>
    <row r="199" spans="1:26" ht="18" customHeight="1" x14ac:dyDescent="0.2">
      <c r="A199" s="10" t="s">
        <v>108</v>
      </c>
      <c r="B199" s="40" t="s">
        <v>130</v>
      </c>
      <c r="C199" s="10"/>
      <c r="D199" s="10"/>
      <c r="E199" s="10"/>
      <c r="F199" s="10" t="s">
        <v>214</v>
      </c>
      <c r="G199" s="10"/>
      <c r="H199" s="10" t="s">
        <v>214</v>
      </c>
      <c r="I199" s="10"/>
      <c r="J199" s="10" t="s">
        <v>214</v>
      </c>
      <c r="K199" s="10"/>
      <c r="L199" s="10" t="s">
        <v>214</v>
      </c>
      <c r="M199" s="10"/>
      <c r="N199" s="10" t="s">
        <v>214</v>
      </c>
      <c r="O199" s="10"/>
      <c r="P199" s="10" t="s">
        <v>214</v>
      </c>
      <c r="Q199" s="10"/>
      <c r="R199" s="10" t="s">
        <v>214</v>
      </c>
      <c r="S199" s="10"/>
      <c r="T199" s="10" t="s">
        <v>214</v>
      </c>
      <c r="U199" s="10"/>
      <c r="V199" s="10"/>
      <c r="W199" s="10"/>
      <c r="X199" s="10"/>
      <c r="Y199" s="10"/>
      <c r="Z199" s="10"/>
    </row>
    <row r="200" spans="1:26" ht="18" customHeight="1" x14ac:dyDescent="0.2">
      <c r="A200" s="10" t="s">
        <v>107</v>
      </c>
      <c r="B200" s="40" t="s">
        <v>133</v>
      </c>
      <c r="C200" s="10" t="s">
        <v>208</v>
      </c>
      <c r="D200" s="10" t="s">
        <v>209</v>
      </c>
      <c r="E200" s="10"/>
      <c r="F200" s="10" t="s">
        <v>214</v>
      </c>
      <c r="G200" s="10"/>
      <c r="H200" s="10" t="s">
        <v>214</v>
      </c>
      <c r="I200" s="10"/>
      <c r="J200" s="10" t="s">
        <v>214</v>
      </c>
      <c r="K200" s="10" t="s">
        <v>210</v>
      </c>
      <c r="L200" s="10" t="s">
        <v>214</v>
      </c>
      <c r="M200" s="10"/>
      <c r="N200" s="10" t="s">
        <v>214</v>
      </c>
      <c r="O200" s="10">
        <v>8.6</v>
      </c>
      <c r="P200" s="10" t="s">
        <v>214</v>
      </c>
      <c r="Q200" s="37">
        <v>2</v>
      </c>
      <c r="R200" s="10" t="s">
        <v>214</v>
      </c>
      <c r="S200" s="37">
        <v>5</v>
      </c>
      <c r="T200" s="10" t="s">
        <v>214</v>
      </c>
      <c r="U200" s="9" t="s">
        <v>21</v>
      </c>
      <c r="V200" s="9" t="s">
        <v>21</v>
      </c>
      <c r="W200" s="9" t="s">
        <v>21</v>
      </c>
      <c r="X200" s="9" t="s">
        <v>21</v>
      </c>
      <c r="Y200" s="9" t="s">
        <v>21</v>
      </c>
      <c r="Z200" s="9" t="s">
        <v>21</v>
      </c>
    </row>
    <row r="201" spans="1:26" ht="18" customHeight="1" x14ac:dyDescent="0.2">
      <c r="A201" s="10" t="s">
        <v>107</v>
      </c>
      <c r="B201" s="40" t="s">
        <v>134</v>
      </c>
      <c r="C201" s="10" t="s">
        <v>211</v>
      </c>
      <c r="D201" s="10" t="s">
        <v>212</v>
      </c>
      <c r="E201" s="10"/>
      <c r="F201" s="10" t="s">
        <v>214</v>
      </c>
      <c r="G201" s="10"/>
      <c r="H201" s="10" t="s">
        <v>214</v>
      </c>
      <c r="I201" s="10"/>
      <c r="J201" s="10" t="s">
        <v>214</v>
      </c>
      <c r="K201" s="10" t="s">
        <v>213</v>
      </c>
      <c r="L201" s="10" t="s">
        <v>214</v>
      </c>
      <c r="M201" s="10"/>
      <c r="N201" s="10" t="s">
        <v>214</v>
      </c>
      <c r="O201" s="10" t="s">
        <v>213</v>
      </c>
      <c r="P201" s="10" t="s">
        <v>214</v>
      </c>
      <c r="Q201" s="10" t="s">
        <v>213</v>
      </c>
      <c r="R201" s="10" t="s">
        <v>214</v>
      </c>
      <c r="S201" s="10" t="s">
        <v>213</v>
      </c>
      <c r="T201" s="10" t="s">
        <v>214</v>
      </c>
      <c r="U201" s="9" t="s">
        <v>21</v>
      </c>
      <c r="V201" s="10">
        <v>1.1000000000000001</v>
      </c>
      <c r="W201" s="9" t="s">
        <v>21</v>
      </c>
      <c r="X201" s="9" t="s">
        <v>21</v>
      </c>
      <c r="Y201" s="9" t="s">
        <v>21</v>
      </c>
      <c r="Z201" s="9" t="s">
        <v>21</v>
      </c>
    </row>
    <row r="202" spans="1:26" ht="18" customHeight="1" x14ac:dyDescent="0.2">
      <c r="A202" s="10" t="s">
        <v>109</v>
      </c>
      <c r="B202" s="40" t="s">
        <v>314</v>
      </c>
      <c r="C202" s="10"/>
      <c r="D202" s="10" t="s">
        <v>174</v>
      </c>
      <c r="E202" s="10"/>
      <c r="F202" s="10" t="s">
        <v>214</v>
      </c>
      <c r="G202" s="10"/>
      <c r="H202" s="10" t="s">
        <v>214</v>
      </c>
      <c r="I202" s="10"/>
      <c r="J202" s="10" t="s">
        <v>214</v>
      </c>
      <c r="K202" s="10"/>
      <c r="L202" s="10" t="s">
        <v>214</v>
      </c>
      <c r="M202" s="10"/>
      <c r="N202" s="10" t="s">
        <v>214</v>
      </c>
      <c r="O202" s="10"/>
      <c r="P202" s="10" t="s">
        <v>214</v>
      </c>
      <c r="Q202" s="10"/>
      <c r="R202" s="10" t="s">
        <v>214</v>
      </c>
      <c r="S202" s="10" t="s">
        <v>21</v>
      </c>
      <c r="T202" s="10" t="s">
        <v>214</v>
      </c>
      <c r="U202" s="10"/>
      <c r="V202" s="10"/>
      <c r="W202" s="10"/>
      <c r="X202" s="10"/>
      <c r="Y202" s="10"/>
      <c r="Z202" s="10"/>
    </row>
    <row r="203" spans="1:26" ht="18" customHeight="1" x14ac:dyDescent="0.2">
      <c r="A203" s="10" t="s">
        <v>108</v>
      </c>
      <c r="B203" s="40" t="s">
        <v>341</v>
      </c>
      <c r="C203" s="10">
        <v>200.7</v>
      </c>
      <c r="D203" s="10"/>
      <c r="E203" s="11" t="s">
        <v>642</v>
      </c>
      <c r="F203" s="10" t="s">
        <v>214</v>
      </c>
      <c r="G203" s="11" t="s">
        <v>642</v>
      </c>
      <c r="H203" s="10" t="s">
        <v>214</v>
      </c>
      <c r="I203" s="11" t="s">
        <v>642</v>
      </c>
      <c r="J203" s="10" t="s">
        <v>214</v>
      </c>
      <c r="K203" s="11" t="s">
        <v>642</v>
      </c>
      <c r="L203" s="10" t="s">
        <v>214</v>
      </c>
      <c r="M203" s="11" t="s">
        <v>642</v>
      </c>
      <c r="N203" s="10" t="s">
        <v>214</v>
      </c>
      <c r="O203" s="11" t="s">
        <v>642</v>
      </c>
      <c r="P203" s="10" t="s">
        <v>214</v>
      </c>
      <c r="Q203" s="11" t="s">
        <v>642</v>
      </c>
      <c r="R203" s="10" t="s">
        <v>214</v>
      </c>
      <c r="S203" s="11" t="s">
        <v>642</v>
      </c>
      <c r="T203" s="10" t="s">
        <v>214</v>
      </c>
      <c r="U203" s="10"/>
      <c r="V203" s="10"/>
      <c r="W203" s="10"/>
      <c r="X203" s="10"/>
      <c r="Y203" s="10"/>
      <c r="Z203" s="10"/>
    </row>
    <row r="204" spans="1:26" ht="18" customHeight="1" x14ac:dyDescent="0.2">
      <c r="A204" s="10" t="s">
        <v>108</v>
      </c>
      <c r="B204" s="40" t="s">
        <v>345</v>
      </c>
      <c r="C204" s="10">
        <v>200.7</v>
      </c>
      <c r="D204" s="10"/>
      <c r="E204" s="11" t="s">
        <v>642</v>
      </c>
      <c r="F204" s="10" t="s">
        <v>214</v>
      </c>
      <c r="G204" s="11" t="s">
        <v>642</v>
      </c>
      <c r="H204" s="10" t="s">
        <v>214</v>
      </c>
      <c r="I204" s="11" t="s">
        <v>642</v>
      </c>
      <c r="J204" s="10" t="s">
        <v>214</v>
      </c>
      <c r="K204" s="11" t="s">
        <v>642</v>
      </c>
      <c r="L204" s="10" t="s">
        <v>214</v>
      </c>
      <c r="M204" s="11" t="s">
        <v>642</v>
      </c>
      <c r="N204" s="10" t="s">
        <v>214</v>
      </c>
      <c r="O204" s="11" t="s">
        <v>642</v>
      </c>
      <c r="P204" s="10" t="s">
        <v>214</v>
      </c>
      <c r="Q204" s="11" t="s">
        <v>642</v>
      </c>
      <c r="R204" s="10" t="s">
        <v>214</v>
      </c>
      <c r="S204" s="11" t="s">
        <v>642</v>
      </c>
      <c r="T204" s="10" t="s">
        <v>214</v>
      </c>
      <c r="U204" s="10"/>
      <c r="V204" s="10"/>
      <c r="W204" s="10"/>
      <c r="X204" s="10"/>
      <c r="Y204" s="10"/>
      <c r="Z204" s="10"/>
    </row>
    <row r="205" spans="1:26" ht="18" customHeight="1" x14ac:dyDescent="0.2">
      <c r="A205" s="10" t="s">
        <v>108</v>
      </c>
      <c r="B205" s="40" t="s">
        <v>344</v>
      </c>
      <c r="C205" s="10">
        <v>200.7</v>
      </c>
      <c r="D205" s="10"/>
      <c r="E205" s="11" t="s">
        <v>642</v>
      </c>
      <c r="F205" s="10" t="s">
        <v>214</v>
      </c>
      <c r="G205" s="11" t="s">
        <v>642</v>
      </c>
      <c r="H205" s="10" t="s">
        <v>214</v>
      </c>
      <c r="I205" s="11" t="s">
        <v>642</v>
      </c>
      <c r="J205" s="10" t="s">
        <v>214</v>
      </c>
      <c r="K205" s="11" t="s">
        <v>642</v>
      </c>
      <c r="L205" s="10" t="s">
        <v>214</v>
      </c>
      <c r="M205" s="11" t="s">
        <v>642</v>
      </c>
      <c r="N205" s="10" t="s">
        <v>214</v>
      </c>
      <c r="O205" s="11" t="s">
        <v>642</v>
      </c>
      <c r="P205" s="10" t="s">
        <v>214</v>
      </c>
      <c r="Q205" s="11" t="s">
        <v>642</v>
      </c>
      <c r="R205" s="10" t="s">
        <v>214</v>
      </c>
      <c r="S205" s="11" t="s">
        <v>642</v>
      </c>
      <c r="T205" s="10" t="s">
        <v>214</v>
      </c>
      <c r="U205" s="9" t="s">
        <v>21</v>
      </c>
      <c r="V205" s="9" t="s">
        <v>21</v>
      </c>
      <c r="W205" s="9" t="s">
        <v>21</v>
      </c>
      <c r="X205" s="9" t="s">
        <v>21</v>
      </c>
      <c r="Y205" s="9" t="s">
        <v>21</v>
      </c>
      <c r="Z205" s="9" t="s">
        <v>21</v>
      </c>
    </row>
    <row r="206" spans="1:26" ht="18" customHeight="1" x14ac:dyDescent="0.2">
      <c r="A206" s="10" t="s">
        <v>108</v>
      </c>
      <c r="B206" s="40" t="s">
        <v>346</v>
      </c>
      <c r="C206" s="10">
        <v>351.3</v>
      </c>
      <c r="D206" s="10"/>
      <c r="E206" s="11" t="s">
        <v>642</v>
      </c>
      <c r="F206" s="10" t="s">
        <v>214</v>
      </c>
      <c r="G206" s="11" t="s">
        <v>642</v>
      </c>
      <c r="H206" s="10" t="s">
        <v>214</v>
      </c>
      <c r="I206" s="11" t="s">
        <v>642</v>
      </c>
      <c r="J206" s="10" t="s">
        <v>214</v>
      </c>
      <c r="K206" s="11" t="s">
        <v>642</v>
      </c>
      <c r="L206" s="10" t="s">
        <v>214</v>
      </c>
      <c r="M206" s="11" t="s">
        <v>642</v>
      </c>
      <c r="N206" s="10" t="s">
        <v>214</v>
      </c>
      <c r="O206" s="11" t="s">
        <v>642</v>
      </c>
      <c r="P206" s="10" t="s">
        <v>214</v>
      </c>
      <c r="Q206" s="11" t="s">
        <v>642</v>
      </c>
      <c r="R206" s="10" t="s">
        <v>214</v>
      </c>
      <c r="S206" s="11" t="s">
        <v>642</v>
      </c>
      <c r="T206" s="10" t="s">
        <v>214</v>
      </c>
      <c r="U206" s="10"/>
      <c r="V206" s="10"/>
      <c r="W206" s="10"/>
      <c r="X206" s="10"/>
      <c r="Y206" s="10"/>
      <c r="Z206" s="10"/>
    </row>
    <row r="207" spans="1:26" ht="18" customHeight="1" x14ac:dyDescent="0.2">
      <c r="A207" s="10" t="s">
        <v>108</v>
      </c>
      <c r="B207" s="40" t="s">
        <v>347</v>
      </c>
      <c r="C207" s="10">
        <v>300</v>
      </c>
      <c r="D207" s="10"/>
      <c r="E207" s="11" t="s">
        <v>642</v>
      </c>
      <c r="F207" s="10" t="s">
        <v>214</v>
      </c>
      <c r="G207" s="11" t="s">
        <v>642</v>
      </c>
      <c r="H207" s="10" t="s">
        <v>214</v>
      </c>
      <c r="I207" s="11" t="s">
        <v>642</v>
      </c>
      <c r="J207" s="10" t="s">
        <v>214</v>
      </c>
      <c r="K207" s="11" t="s">
        <v>642</v>
      </c>
      <c r="L207" s="10" t="s">
        <v>214</v>
      </c>
      <c r="M207" s="11" t="s">
        <v>642</v>
      </c>
      <c r="N207" s="10" t="s">
        <v>214</v>
      </c>
      <c r="O207" s="11" t="s">
        <v>642</v>
      </c>
      <c r="P207" s="10" t="s">
        <v>214</v>
      </c>
      <c r="Q207" s="11" t="s">
        <v>642</v>
      </c>
      <c r="R207" s="10" t="s">
        <v>214</v>
      </c>
      <c r="S207" s="11" t="s">
        <v>642</v>
      </c>
      <c r="T207" s="10" t="s">
        <v>214</v>
      </c>
      <c r="U207" s="10"/>
      <c r="V207" s="10"/>
      <c r="W207" s="10"/>
      <c r="X207" s="10"/>
      <c r="Y207" s="10"/>
      <c r="Z207" s="10"/>
    </row>
    <row r="208" spans="1:26" ht="18" customHeight="1" x14ac:dyDescent="0.2">
      <c r="A208" s="10" t="s">
        <v>107</v>
      </c>
      <c r="B208" s="40" t="s">
        <v>348</v>
      </c>
      <c r="C208" s="10"/>
      <c r="D208" s="10"/>
      <c r="E208" s="11" t="s">
        <v>642</v>
      </c>
      <c r="F208" s="10" t="s">
        <v>214</v>
      </c>
      <c r="G208" s="11" t="s">
        <v>642</v>
      </c>
      <c r="H208" s="10" t="s">
        <v>214</v>
      </c>
      <c r="I208" s="11" t="s">
        <v>642</v>
      </c>
      <c r="J208" s="10" t="s">
        <v>214</v>
      </c>
      <c r="K208" s="11" t="s">
        <v>642</v>
      </c>
      <c r="L208" s="10" t="s">
        <v>214</v>
      </c>
      <c r="M208" s="11" t="s">
        <v>642</v>
      </c>
      <c r="N208" s="10" t="s">
        <v>214</v>
      </c>
      <c r="O208" s="11" t="s">
        <v>642</v>
      </c>
      <c r="P208" s="10" t="s">
        <v>214</v>
      </c>
      <c r="Q208" s="11" t="s">
        <v>642</v>
      </c>
      <c r="R208" s="10" t="s">
        <v>214</v>
      </c>
      <c r="S208" s="11" t="s">
        <v>642</v>
      </c>
      <c r="T208" s="10" t="s">
        <v>214</v>
      </c>
      <c r="U208" s="9" t="s">
        <v>540</v>
      </c>
      <c r="V208" s="9" t="s">
        <v>540</v>
      </c>
      <c r="W208" s="9" t="s">
        <v>541</v>
      </c>
      <c r="X208" s="9" t="s">
        <v>540</v>
      </c>
      <c r="Y208" s="9" t="s">
        <v>540</v>
      </c>
      <c r="Z208" s="9" t="s">
        <v>540</v>
      </c>
    </row>
    <row r="210" spans="1:20" ht="15" customHeight="1" x14ac:dyDescent="0.2">
      <c r="A210" s="13" t="s">
        <v>657</v>
      </c>
      <c r="B210" s="7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</row>
    <row r="211" spans="1:20" x14ac:dyDescent="0.2">
      <c r="A211" s="7" t="s">
        <v>653</v>
      </c>
      <c r="B211" s="7"/>
    </row>
    <row r="212" spans="1:20" x14ac:dyDescent="0.2">
      <c r="A212" s="7" t="s">
        <v>652</v>
      </c>
      <c r="B212" s="7"/>
    </row>
    <row r="213" spans="1:20" x14ac:dyDescent="0.2">
      <c r="A213" s="7" t="s">
        <v>651</v>
      </c>
      <c r="B213" s="7"/>
    </row>
  </sheetData>
  <autoFilter ref="A1:Z208" xr:uid="{6C6A52CA-AE1F-4AC1-BC58-016BD2AEFC77}">
    <filterColumn colId="4" showButton="0"/>
    <filterColumn colId="6" showButton="0"/>
    <filterColumn colId="8" showButton="0"/>
    <filterColumn colId="10" showButton="0"/>
    <filterColumn colId="12" showButton="0"/>
    <filterColumn colId="14" showButton="0"/>
    <filterColumn colId="16" showButton="0"/>
    <filterColumn colId="18" showButton="0"/>
  </autoFilter>
  <mergeCells count="20">
    <mergeCell ref="Q2:R2"/>
    <mergeCell ref="S2:T2"/>
    <mergeCell ref="S1:T1"/>
    <mergeCell ref="Q1:R1"/>
    <mergeCell ref="M1:N1"/>
    <mergeCell ref="O1:P1"/>
    <mergeCell ref="M2:N2"/>
    <mergeCell ref="O2:P2"/>
    <mergeCell ref="A1:A3"/>
    <mergeCell ref="B1:B3"/>
    <mergeCell ref="C1:C3"/>
    <mergeCell ref="D1:D3"/>
    <mergeCell ref="E1:F1"/>
    <mergeCell ref="E2:F2"/>
    <mergeCell ref="G2:H2"/>
    <mergeCell ref="I2:J2"/>
    <mergeCell ref="K2:L2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A0FF4-2119-44FE-8373-BCC4F0DE50E9}">
  <dimension ref="A2:J2"/>
  <sheetViews>
    <sheetView tabSelected="1" workbookViewId="0">
      <selection activeCell="N16" sqref="N16"/>
    </sheetView>
  </sheetViews>
  <sheetFormatPr baseColWidth="10" defaultRowHeight="12.75" x14ac:dyDescent="0.2"/>
  <sheetData>
    <row r="2" spans="1:10" ht="26.25" x14ac:dyDescent="0.2">
      <c r="A2" s="132" t="s">
        <v>656</v>
      </c>
      <c r="B2" s="132"/>
      <c r="C2" s="132"/>
      <c r="D2" s="132"/>
      <c r="E2" s="132"/>
      <c r="F2" s="132"/>
      <c r="G2" s="132"/>
      <c r="H2" s="132"/>
      <c r="I2" s="132"/>
      <c r="J2" s="132"/>
    </row>
  </sheetData>
  <mergeCells count="1">
    <mergeCell ref="A2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Río-Agua</vt:lpstr>
      <vt:lpstr>Cañones-Agua</vt:lpstr>
      <vt:lpstr>Cañones-Sedimento</vt:lpstr>
      <vt:lpstr>Mapa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IBWC Sampling</dc:title>
  <dc:creator>R. Scott Quint</dc:creator>
  <cp:lastModifiedBy>García Vásquez Ana Cristina</cp:lastModifiedBy>
  <dcterms:created xsi:type="dcterms:W3CDTF">2019-01-15T09:01:20Z</dcterms:created>
  <dcterms:modified xsi:type="dcterms:W3CDTF">2019-07-04T18:51:38Z</dcterms:modified>
</cp:coreProperties>
</file>